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94" firstSheet="1" activeTab="5"/>
  </bookViews>
  <sheets>
    <sheet name="apjomi" sheetId="1" state="hidden" r:id="rId1"/>
    <sheet name="buv koptame" sheetId="2" r:id="rId2"/>
    <sheet name="kopsavilkums 23" sheetId="3" r:id="rId3"/>
    <sheet name="kopsavilkums 25" sheetId="4" r:id="rId4"/>
    <sheet name="apjomi 23" sheetId="5" r:id="rId5"/>
    <sheet name="apjomi 25" sheetId="6" r:id="rId6"/>
  </sheets>
  <definedNames/>
  <calcPr fullCalcOnLoad="1"/>
</workbook>
</file>

<file path=xl/sharedStrings.xml><?xml version="1.0" encoding="utf-8"?>
<sst xmlns="http://schemas.openxmlformats.org/spreadsheetml/2006/main" count="724" uniqueCount="235">
  <si>
    <t xml:space="preserve">                                                                                                                          APSTIPRINU</t>
  </si>
  <si>
    <t xml:space="preserve">                                                                                        ______________________________________</t>
  </si>
  <si>
    <t xml:space="preserve">                                                                                                            (pasūtītāja paraksts un ta atšifrējums)</t>
  </si>
  <si>
    <t>Z.v.</t>
  </si>
  <si>
    <t xml:space="preserve">                                           ______.gada______._______________</t>
  </si>
  <si>
    <t>Būvniecības koptāme</t>
  </si>
  <si>
    <t>Būves nosaukums:</t>
  </si>
  <si>
    <t>Objekta nosaukums:</t>
  </si>
  <si>
    <t>Būves adrese:</t>
  </si>
  <si>
    <t>Pasūtījuma Nr.:</t>
  </si>
  <si>
    <t>Nr.p.k.</t>
  </si>
  <si>
    <t>Lokālās tāmes Nr.</t>
  </si>
  <si>
    <t>Objekta darbu nosaukums</t>
  </si>
  <si>
    <t>Tāmes izmaksas (Ls)</t>
  </si>
  <si>
    <t>1</t>
  </si>
  <si>
    <t>KOPĀ:</t>
  </si>
  <si>
    <t>PVN 22%:</t>
  </si>
  <si>
    <t>  </t>
  </si>
  <si>
    <t>Sastādīja :</t>
  </si>
  <si>
    <t>(paraksts un tā atšifrējums, datums)</t>
  </si>
  <si>
    <t>Sertifikāta Nr.</t>
  </si>
  <si>
    <t>Kopsavilkuma aprēķini pa darbu vai konstruktīvo elementu veidiem</t>
  </si>
  <si>
    <t>(darba veids vai konstruktīva elementa nosaukums)</t>
  </si>
  <si>
    <t xml:space="preserve">                                       Par kopējo summu, Ls </t>
  </si>
  <si>
    <t xml:space="preserve">                         Kopējā darbietilpība, c/h </t>
  </si>
  <si>
    <t>Nr. p.k.</t>
  </si>
  <si>
    <t>Kods, tāmes Nr.</t>
  </si>
  <si>
    <t>Darba, vai konstruktīvā elementa nosaukums</t>
  </si>
  <si>
    <t>Tāmes vērtība Ls</t>
  </si>
  <si>
    <t>Darb- ietilpība (c/st)</t>
  </si>
  <si>
    <t>darba alga (Ls)</t>
  </si>
  <si>
    <t>materiāli (Ls)</t>
  </si>
  <si>
    <t>mehānismi (Ls)</t>
  </si>
  <si>
    <t>VISPĀRCELTNIECĪBAS DARBI</t>
  </si>
  <si>
    <t xml:space="preserve"> 1-1</t>
  </si>
  <si>
    <t>FASĀDE</t>
  </si>
  <si>
    <t xml:space="preserve"> 1-2</t>
  </si>
  <si>
    <t xml:space="preserve"> 1-3</t>
  </si>
  <si>
    <t>LOGI UN DURVIS</t>
  </si>
  <si>
    <t xml:space="preserve"> 1-4</t>
  </si>
  <si>
    <t>Kopā:</t>
  </si>
  <si>
    <t>Darba devēja sociālais nodoklis (24,09 %)</t>
  </si>
  <si>
    <t xml:space="preserve">Sert. Nr. </t>
  </si>
  <si>
    <t>(darba veids vai konstruktīvā nosaukums)</t>
  </si>
  <si>
    <t>Kods</t>
  </si>
  <si>
    <t>Darba nosaukums</t>
  </si>
  <si>
    <t>Daudz.</t>
  </si>
  <si>
    <t>Metāla inventārsastatņu lietošana fasāžu apdares darbos (noma), sastatņu izbūve un nojaukšana</t>
  </si>
  <si>
    <t>m2</t>
  </si>
  <si>
    <t>Fasāžu virsmu attīrīšana un sagatavošana, gruntēšana</t>
  </si>
  <si>
    <t>grunts</t>
  </si>
  <si>
    <t>kg</t>
  </si>
  <si>
    <t>Siltumizolācijas pielīmēšana sienai fasādē</t>
  </si>
  <si>
    <t>dībeļi</t>
  </si>
  <si>
    <t>gb.</t>
  </si>
  <si>
    <t>līmjava</t>
  </si>
  <si>
    <t>cokola profils</t>
  </si>
  <si>
    <t>m</t>
  </si>
  <si>
    <t xml:space="preserve"> Armēta sieta pielīmēšana</t>
  </si>
  <si>
    <t>siets</t>
  </si>
  <si>
    <t>dekoratīvs apmetums</t>
  </si>
  <si>
    <t xml:space="preserve">grunts </t>
  </si>
  <si>
    <t>l</t>
  </si>
  <si>
    <t>krāsa-tonēšana</t>
  </si>
  <si>
    <t>Cokola apmetums</t>
  </si>
  <si>
    <t>Cokola gruntēšana, krāsošana</t>
  </si>
  <si>
    <t>krāsas tonēšana</t>
  </si>
  <si>
    <t>gab</t>
  </si>
  <si>
    <t xml:space="preserve"> Aizsargapmale</t>
  </si>
  <si>
    <t xml:space="preserve">Grunts izstrādāšana ar roku darbu </t>
  </si>
  <si>
    <t>m3</t>
  </si>
  <si>
    <t>Pamatojuma izveidošana no blietētās smilts aizsargapmalei b=250mm</t>
  </si>
  <si>
    <t>Betona  apmales  pamatnes  blietēšana   ar   šķembu smalci 100mm biez.</t>
  </si>
  <si>
    <t xml:space="preserve"> Betona aizsargapmales ierīkošana no B-15,b=80mm </t>
  </si>
  <si>
    <t>Būvgrūžu savākšana, iekraušana automašīnā un izvešana  uz izgāztuvi</t>
  </si>
  <si>
    <t>Kopā :</t>
  </si>
  <si>
    <t>Ls</t>
  </si>
  <si>
    <t>t.m.</t>
  </si>
  <si>
    <t>LOGI</t>
  </si>
  <si>
    <t>Logu bloku demontāža</t>
  </si>
  <si>
    <t>makroflex</t>
  </si>
  <si>
    <t>bal</t>
  </si>
  <si>
    <t>kpl</t>
  </si>
  <si>
    <r>
      <t>m</t>
    </r>
    <r>
      <rPr>
        <vertAlign val="superscript"/>
        <sz val="11"/>
        <color indexed="8"/>
        <rFont val="Arial Narrow"/>
        <family val="2"/>
      </rPr>
      <t>2</t>
    </r>
  </si>
  <si>
    <t>palodze</t>
  </si>
  <si>
    <t>Skārda palodžu nomaiņa</t>
  </si>
  <si>
    <t>Palodžu uzstadīšana</t>
  </si>
  <si>
    <t> PAVISAM BŪVNIECĪBAS IZMAKSAS:</t>
  </si>
  <si>
    <r>
      <rPr>
        <b/>
        <sz val="11"/>
        <rFont val="Arial"/>
        <family val="2"/>
      </rPr>
      <t xml:space="preserve">Komentārs :    </t>
    </r>
    <r>
      <rPr>
        <u val="single"/>
        <sz val="11"/>
        <rFont val="Arial"/>
        <family val="2"/>
      </rPr>
      <t xml:space="preserve">Būvuzņēmējam jāievērtē darbu daudzuma sarakstā minēto darbu veikšanai nepieciešamie materiāli un papildus darbi, kas nav minēti šajā sarakstā, bet bez kuriem nebūtu iespējama būvdarbu tehnoloģiski pareiza un spēka esošajiem normatīviem atbilstoša veikšana pilnā apmērā. Darbu apjomu sarakstu skatīt kopā ar rasējumiem un specifikācījām. Gadījumā ja darbu apjomi nesakrīt, par pareiziem jāuzskata rasējumos esošie darbu apjomi. </t>
    </r>
  </si>
  <si>
    <t>PVC logu montāža, balti, stikla paketi, verami</t>
  </si>
  <si>
    <t>ĀRDURVIS</t>
  </si>
  <si>
    <t>Tvaika izolācija</t>
  </si>
  <si>
    <t>Sienu gruntēšana un krāsošana ar fasādes krāsu</t>
  </si>
  <si>
    <t>atzime</t>
  </si>
  <si>
    <t>b</t>
  </si>
  <si>
    <t>h</t>
  </si>
  <si>
    <t>S</t>
  </si>
  <si>
    <t>logi, durvis</t>
  </si>
  <si>
    <t>Fasāde</t>
  </si>
  <si>
    <t xml:space="preserve"> 2-2</t>
  </si>
  <si>
    <t xml:space="preserve"> 2-3</t>
  </si>
  <si>
    <t xml:space="preserve"> 2-4</t>
  </si>
  <si>
    <t>Logi</t>
  </si>
  <si>
    <t>Daudzums</t>
  </si>
  <si>
    <t>Ailas, m</t>
  </si>
  <si>
    <t>Ailas, S</t>
  </si>
  <si>
    <t>Palodzes, m</t>
  </si>
  <si>
    <t>L-1</t>
  </si>
  <si>
    <t>L-2</t>
  </si>
  <si>
    <t>L-3</t>
  </si>
  <si>
    <t>L-4</t>
  </si>
  <si>
    <t>L-5</t>
  </si>
  <si>
    <t>L-6</t>
  </si>
  <si>
    <t>L-7</t>
  </si>
  <si>
    <t>Ugunsdzēsības kāpnes; H=5.5 m, RAL7040 pelēkā tonī</t>
  </si>
  <si>
    <t>akmens vate Akmens vate PAROC FAS 4 p=130kg/m³, λ=0.041W/mK 150mm</t>
  </si>
  <si>
    <t>Fasādes apdāre ar dekoratīvu apmetumu</t>
  </si>
  <si>
    <t>krāsa</t>
  </si>
  <si>
    <t xml:space="preserve">ekstrudēts polistirols 80mm </t>
  </si>
  <si>
    <t>Pamatu hidroizolācija ar bit. mastiku 2 kārtas</t>
  </si>
  <si>
    <t>krāsa cokola</t>
  </si>
  <si>
    <t>Pārējie darbi</t>
  </si>
  <si>
    <t>Apaļveida ūdens notekcaurules 100 mm montāža un veco demontāža, t.sk. elektriskās apsildes kabeļu sistēmas Comfort Hiat (vai ekvivalents) ierīkošana</t>
  </si>
  <si>
    <t>Jumta tekņu ∅150 mm ierīkošana un veco demontāža, t.sk. elektriskās apsildes kabeļu sistēmas Comfort Hiat (vai ekvivalents) ierīkošana</t>
  </si>
  <si>
    <t>COKOLS</t>
  </si>
  <si>
    <t>Cokola siltināšana ar ekstrudētu putupolistirolu ECOPRIM XES 200 80mm (vai ekvivalents)</t>
  </si>
  <si>
    <t>Virsmas attīrīšāna, sagatavošana</t>
  </si>
  <si>
    <t>BENIŅI</t>
  </si>
  <si>
    <t>Bēniņu laipu izbūve</t>
  </si>
  <si>
    <t>Bēniņu telpas siltināšana ar 300mm bēramo vati p=26kg/m3</t>
  </si>
  <si>
    <t>Ekovate 300mm (vai anologs)</t>
  </si>
  <si>
    <t>Aluminija karkasā ārdurvju bloku montāža (bez stiklojuma, divvērtņu)</t>
  </si>
  <si>
    <t>Ailsanu apdare no iekšpuses</t>
  </si>
  <si>
    <t>Ķieģeļu sienā plaisas nostiprināšana (plaisas ārējās sienās aiztaisīt, nopušot ar cementa-smilšu javu)</t>
  </si>
  <si>
    <r>
      <t xml:space="preserve">Objekta nosaukums: </t>
    </r>
    <r>
      <rPr>
        <u val="single"/>
        <sz val="12"/>
        <rFont val="Arial"/>
        <family val="2"/>
      </rPr>
      <t>LATGALES TRANSPORTA UN SAKARU TEHNISKĀS SKOLAS DIENESTA VIESNīCAS VIENKĀRŠOTA RENOVĀCIJA BAUSKAS IELĀ 23, DAUGAVPILĪ</t>
    </r>
  </si>
  <si>
    <r>
      <t>Objekt</t>
    </r>
    <r>
      <rPr>
        <b/>
        <sz val="12"/>
        <rFont val="Arial"/>
        <family val="2"/>
      </rPr>
      <t xml:space="preserve">a adrese: </t>
    </r>
    <r>
      <rPr>
        <u val="single"/>
        <sz val="12"/>
        <rFont val="Arial"/>
        <family val="2"/>
      </rPr>
      <t xml:space="preserve"> Bauskas ielā 23, Daugavpilī</t>
    </r>
  </si>
  <si>
    <r>
      <t xml:space="preserve">Pasūtījuma Nr.: </t>
    </r>
    <r>
      <rPr>
        <u val="single"/>
        <sz val="11"/>
        <rFont val="Arial"/>
        <family val="2"/>
      </rPr>
      <t xml:space="preserve"> REM 3710</t>
    </r>
  </si>
  <si>
    <t>REM 3710</t>
  </si>
  <si>
    <t>L-8</t>
  </si>
  <si>
    <t>ĀD-1</t>
  </si>
  <si>
    <t>ĀD-2</t>
  </si>
  <si>
    <t xml:space="preserve"> 2-1</t>
  </si>
  <si>
    <t>L-1 600x1400(h)</t>
  </si>
  <si>
    <t>Cokols</t>
  </si>
  <si>
    <t>Elektriskās apsildes kabeļu sistēma Comfort Heat vai ekvivalents</t>
  </si>
  <si>
    <t>Siltumizolācijas pielīmēšana logu un durvju ailu malām</t>
  </si>
  <si>
    <t>L-2 1200x1400(h)</t>
  </si>
  <si>
    <t>L-3 1200x800(h)</t>
  </si>
  <si>
    <t>L-4 600x1800(h)</t>
  </si>
  <si>
    <t>L-5 1200x1800(h)</t>
  </si>
  <si>
    <t>L-6 1600x1800(h)</t>
  </si>
  <si>
    <t>L-7 1200x1200(h)</t>
  </si>
  <si>
    <t>ĀD-1 900x2700</t>
  </si>
  <si>
    <t>ĀD-2 1350x2300</t>
  </si>
  <si>
    <t>UGUNSDROŠAS DURVIS</t>
  </si>
  <si>
    <t>UD-1 900x2100</t>
  </si>
  <si>
    <t>Durvju bloku demontāža</t>
  </si>
  <si>
    <t>Pagraba pārseguma siltināšana</t>
  </si>
  <si>
    <t>Griestu virsmas sagatavošana siltināšanai</t>
  </si>
  <si>
    <t xml:space="preserve">Pagraba pārseguma siltināšana ar akmens vati PAROC FAS 4 p=130kg/m³, λ=0.039 W/mkar </t>
  </si>
  <si>
    <t>Akmens vate PAROC FAS 4    
p=130kg/m³, λ=0.039 W/mk b=150mm</t>
  </si>
  <si>
    <t>tvaika izolācija</t>
  </si>
  <si>
    <t xml:space="preserve">līmjava </t>
  </si>
  <si>
    <t>PAGRABA PĀRSEGUMA SILTINĀŠANA</t>
  </si>
  <si>
    <t>skrūves</t>
  </si>
  <si>
    <t>Ārsienu siltināšana no iekšpusēs ar "Paroc" UNS37  minerālvati 100 mm biezumā Sienu apšuvums ar rīģipsi pa "Knauf" metāla karkasu ar (vai analogs materiāls) h=3.20m</t>
  </si>
  <si>
    <t>reģips GKBI</t>
  </si>
  <si>
    <t>Tvaika izolācijas ieklāšana</t>
  </si>
  <si>
    <t>m/karkas</t>
  </si>
  <si>
    <t xml:space="preserve">mineralvate b=100mm </t>
  </si>
  <si>
    <t>dībelis</t>
  </si>
  <si>
    <t>100gab</t>
  </si>
  <si>
    <t>šuvju lenta</t>
  </si>
  <si>
    <t>amortizējoša lente</t>
  </si>
  <si>
    <t>špaktele "Uniflot"</t>
  </si>
  <si>
    <t>siltumizolācija vate PAROC FAB3 vai ekvivalents 30mm</t>
  </si>
  <si>
    <t>Esošas cauruļvadu siltumizolācija demontāža, cauruļvadu siltumizolācijas čaulu un apvalka montāža</t>
  </si>
  <si>
    <t xml:space="preserve">Logu bedres virsmu  bojātā apmetuma noņemšana, virsmu sagatovošana </t>
  </si>
  <si>
    <t>Logu bedres virsmu gruntēšana</t>
  </si>
  <si>
    <t xml:space="preserve">Logu bedres sienas virsmas apmetuma remonts </t>
  </si>
  <si>
    <t>Logu bedres virsmu špaktelēšana, slīpēšana</t>
  </si>
  <si>
    <t xml:space="preserve">Apmesto logu bedres virsmu krāsošana </t>
  </si>
  <si>
    <r>
      <t>m</t>
    </r>
    <r>
      <rPr>
        <vertAlign val="superscript"/>
        <sz val="11"/>
        <rFont val="Arial Narrow"/>
        <family val="2"/>
      </rPr>
      <t>2</t>
    </r>
  </si>
  <si>
    <t>LATGALES TRANSPORTA UN SAKARU TEHNISKĀS SKOLAS DIENESTA VIESNīCAS VIENKĀRŠOTA RENOVĀCIJA Bauskas ielā 23</t>
  </si>
  <si>
    <t>LATGALES TRANSPORTA UN SAKARU TEHNISKĀS SKOLAS DIENESTA VIESNīCAS VIENKĀRŠOTA RENOVĀCIJA Bauskas ielā 25</t>
  </si>
  <si>
    <r>
      <t xml:space="preserve">Objekta nosaukums: </t>
    </r>
    <r>
      <rPr>
        <u val="single"/>
        <sz val="12"/>
        <rFont val="Arial"/>
        <family val="2"/>
      </rPr>
      <t>LATGALES TRANSPORTA UN SAKARU TEHNISKĀS SKOLAS DIENESTA VIESNīCAS VIENKĀRŠOTA RENOVĀCIJA BAUSKAS IELĀ 25, DAUGAVPILĪ</t>
    </r>
  </si>
  <si>
    <r>
      <t>Objekt</t>
    </r>
    <r>
      <rPr>
        <b/>
        <sz val="12"/>
        <rFont val="Arial"/>
        <family val="2"/>
      </rPr>
      <t xml:space="preserve">a adrese: </t>
    </r>
    <r>
      <rPr>
        <u val="single"/>
        <sz val="12"/>
        <rFont val="Arial"/>
        <family val="2"/>
      </rPr>
      <t xml:space="preserve"> Bauskas ielā 25, Daugavpilī</t>
    </r>
  </si>
  <si>
    <r>
      <t xml:space="preserve">Pasūtījuma Nr.: </t>
    </r>
    <r>
      <rPr>
        <u val="single"/>
        <sz val="11"/>
        <rFont val="Arial"/>
        <family val="2"/>
      </rPr>
      <t xml:space="preserve"> REM 3610</t>
    </r>
  </si>
  <si>
    <t>Ugunsdrošo stīkloto durvju ansambļa montāža (EI-60, vienvērtņu)</t>
  </si>
  <si>
    <t>REM 3610</t>
  </si>
  <si>
    <t>akmens vate Akmens vate PAROC FAS 4 vai ekvivalents p=130kg/m³, λ=0.039W/mK 150mm</t>
  </si>
  <si>
    <t>Siltumizolācijas pielīmēšana ailu malām</t>
  </si>
  <si>
    <t>siltumizolācija vate PAROC FAB3 30mm</t>
  </si>
  <si>
    <t xml:space="preserve">apsildes kābeļis </t>
  </si>
  <si>
    <t>L-1 1100x1300(h)</t>
  </si>
  <si>
    <t>L-2 1100x1900(h)</t>
  </si>
  <si>
    <t>L-3 2000x1400(h)</t>
  </si>
  <si>
    <t>L-4 1100x1400(h)</t>
  </si>
  <si>
    <t>L-6 1550x500(h)</t>
  </si>
  <si>
    <t>L-7 1300x1400(h)</t>
  </si>
  <si>
    <t>Ailu aizmūrēšana ar stikla blokiem</t>
  </si>
  <si>
    <t>L-5 1200x750 (stikla bloki - 15gab.) - 5gab.</t>
  </si>
  <si>
    <t>stikla bloku montāžas java</t>
  </si>
  <si>
    <t>ĀD-1 1300x2200</t>
  </si>
  <si>
    <t xml:space="preserve"> Finanšu rezerve neparedzētiem darbiem </t>
  </si>
  <si>
    <t xml:space="preserve">LATGALES TRANSPORTA UN SAKARU TEHNISKĀS SKOLAS DIENESTA VIESNīCAS VIENKĀRŠOTA RENOVĀCIJA </t>
  </si>
  <si>
    <t>REM 3610; 3710</t>
  </si>
  <si>
    <t>Bauskas ielā 23; 25 Daugavpilī</t>
  </si>
  <si>
    <t>Darbu apjomu saraksts Nr.  1</t>
  </si>
  <si>
    <r>
      <t xml:space="preserve">Būves nosaukums:    </t>
    </r>
    <r>
      <rPr>
        <u val="single"/>
        <sz val="11"/>
        <rFont val="Arial Narrow"/>
        <family val="2"/>
      </rPr>
      <t xml:space="preserve"> LATGALES TRANSPORTA UN SAKARU TEHNISKĀS SKOLAS DIENESTA VIESNīCAS VIENKĀRŠOTA RENOVĀCIJA BAUSKAS IELĀ 23, DAUGAVPILĪ</t>
    </r>
  </si>
  <si>
    <r>
      <t xml:space="preserve">Objekta nosaukums:   </t>
    </r>
    <r>
      <rPr>
        <u val="single"/>
        <sz val="11"/>
        <rFont val="Arial Narrow"/>
        <family val="2"/>
      </rPr>
      <t xml:space="preserve"> LATGALES TRANSPORTA UN SAKARU TEHNISKĀS SKOLAS DIENESTA VIESNīCAS VIENKĀRŠOTA RENOVĀCIJA BAUSKAS IELĀ 23, DAUGAVPILĪ</t>
    </r>
  </si>
  <si>
    <r>
      <t xml:space="preserve">Būves adrese:          </t>
    </r>
    <r>
      <rPr>
        <u val="single"/>
        <sz val="11"/>
        <rFont val="Arial Narrow"/>
        <family val="2"/>
      </rPr>
      <t>Bauskas ielā 23, Daugavpilī</t>
    </r>
  </si>
  <si>
    <r>
      <t xml:space="preserve">Komentārs :   </t>
    </r>
    <r>
      <rPr>
        <u val="single"/>
        <sz val="11"/>
        <rFont val="Arial Narrow"/>
        <family val="2"/>
      </rPr>
      <t xml:space="preserve">Būvuzņēmējam jāievērtē darbu daudzuma sarakstā minēto darbu veikšanai nepieciešamie materiāli un papildus darbi, kas nav minēti šajā sarakstā, bet bez kuriem nebūtu iespējama būvdarbu tehnoloģiski pareiza un spēka esošajiem normatīviem atbilstoša veikšana pilnā apmērā. Darbu apjomu sarakstu skatīt kopā ar rasējumiem un specifikācījām. Gadījumā ja darbu apjomi nesakrīt, par pareiziem jāuzskata rasējumos esošie darbu apjomi. </t>
    </r>
  </si>
  <si>
    <t>Tāme sastādīta ______.gada tirgus cenās, pamatojoties uz ________ daļas rasējumiem.</t>
  </si>
  <si>
    <t>Tāmes izmaksas (Ls) _______________</t>
  </si>
  <si>
    <t>Tāme sastādīta______.gada ___. _________________</t>
  </si>
  <si>
    <t>N.p.k.</t>
  </si>
  <si>
    <t>Mērv.</t>
  </si>
  <si>
    <t>Vienības izmaksas (Ls)</t>
  </si>
  <si>
    <t>Summa (Ls)</t>
  </si>
  <si>
    <t xml:space="preserve">Sastādīja : ___________________ </t>
  </si>
  <si>
    <t>Darbu apjomu saraksts Nr.  2</t>
  </si>
  <si>
    <t>Darbu apjomu saraksts Nr.  3</t>
  </si>
  <si>
    <t>Darbu apjomu saraksts Nr.  4</t>
  </si>
  <si>
    <t>Tāme sastādīta : ________________________</t>
  </si>
  <si>
    <t>_______________________</t>
  </si>
  <si>
    <t>________________________</t>
  </si>
  <si>
    <t xml:space="preserve"> Virsizdevumi ( __ % )</t>
  </si>
  <si>
    <t xml:space="preserve">                                                Peļņa ( __% )</t>
  </si>
  <si>
    <t>Sert. Nr. ___________________</t>
  </si>
  <si>
    <t>Sastādīja  _____________________</t>
  </si>
  <si>
    <t>2</t>
  </si>
  <si>
    <r>
      <t xml:space="preserve">Būves nosaukums:    </t>
    </r>
    <r>
      <rPr>
        <u val="single"/>
        <sz val="11"/>
        <rFont val="Arial Narrow"/>
        <family val="2"/>
      </rPr>
      <t xml:space="preserve"> LATGALES TRANSPORTA UN SAKARU TEHNISKĀS SKOLAS DIENESTA VIESNīCAS VIENKĀRŠOTA RENOVĀCIJA BAUSKAS IELĀ 25, DAUGAVPILĪ</t>
    </r>
  </si>
  <si>
    <r>
      <t xml:space="preserve">Objekta nosaukums:   </t>
    </r>
    <r>
      <rPr>
        <u val="single"/>
        <sz val="11"/>
        <rFont val="Arial Narrow"/>
        <family val="2"/>
      </rPr>
      <t xml:space="preserve"> LATGALES TRANSPORTA UN SAKARU TEHNISKĀS SKOLAS DIENESTA VIESNīCAS VIENKĀRŠOTA RENOVĀCIJA BAUSKAS IELĀ 25, DAUGAVPILĪ</t>
    </r>
  </si>
  <si>
    <r>
      <t xml:space="preserve">Būves adrese:          </t>
    </r>
    <r>
      <rPr>
        <u val="single"/>
        <sz val="11"/>
        <rFont val="Arial Narrow"/>
        <family val="2"/>
      </rPr>
      <t>Bauskas ielā 25, Daugavpilī</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</si>
</sst>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 #,##0_-;\-* #,##0_-;_-* &quot;-&quot;_-;_-@_-"/>
    <numFmt numFmtId="178" formatCode="_-&quot;Ls&quot;\ * #,##0.00_-;\-&quot;Ls&quot;\ * #,##0.00_-;_-&quot;Ls&quot;\ * &quot;-&quot;??_-;_-@_-"/>
    <numFmt numFmtId="179" formatCode="_-* #,##0.00_-;\-* #,##0.00_-;_-* &quot;-&quot;??_-;_-@_-"/>
    <numFmt numFmtId="180" formatCode="_-* #,##0.00_-;\-* #,##0.00_-;_-* \-??_-;_-@_-"/>
    <numFmt numFmtId="181" formatCode="mmm\ dd"/>
    <numFmt numFmtId="182" formatCode="#,##0.00\ [$Ls-426]"/>
    <numFmt numFmtId="183" formatCode="#,##0.0"/>
    <numFmt numFmtId="184" formatCode="0.0"/>
    <numFmt numFmtId="185" formatCode="0.000"/>
    <numFmt numFmtId="186" formatCode="_-&quot;Ls &quot;* #,##0.00_-;&quot;-Ls &quot;* #,##0.00_-;_-&quot;Ls &quot;* \-??_-;_-@_-"/>
    <numFmt numFmtId="187" formatCode="[$Ls-426]\ #,##0.00"/>
    <numFmt numFmtId="188" formatCode="0.00000"/>
    <numFmt numFmtId="189" formatCode="0.0000"/>
    <numFmt numFmtId="190" formatCode="0.000000"/>
    <numFmt numFmtId="191" formatCode="0."/>
    <numFmt numFmtId="192" formatCode="#,##0_ ;\-#,##0\ "/>
  </numFmts>
  <fonts count="67">
    <font>
      <sz val="11"/>
      <color indexed="8"/>
      <name val="Calibri"/>
      <family val="2"/>
    </font>
    <font>
      <sz val="10"/>
      <name val="Arial"/>
      <family val="0"/>
    </font>
    <font>
      <sz val="10"/>
      <name val="Arial Cyr"/>
      <family val="2"/>
    </font>
    <font>
      <sz val="12"/>
      <name val="Arial"/>
      <family val="2"/>
    </font>
    <font>
      <sz val="8"/>
      <name val="Arial"/>
      <family val="2"/>
    </font>
    <font>
      <sz val="11"/>
      <name val="Arial"/>
      <family val="2"/>
    </font>
    <font>
      <sz val="14"/>
      <name val="Arial"/>
      <family val="2"/>
    </font>
    <font>
      <b/>
      <sz val="16"/>
      <name val="Arial"/>
      <family val="2"/>
    </font>
    <font>
      <b/>
      <sz val="11"/>
      <name val="Arial"/>
      <family val="2"/>
    </font>
    <font>
      <u val="single"/>
      <sz val="11"/>
      <name val="Arial"/>
      <family val="2"/>
    </font>
    <font>
      <sz val="13"/>
      <name val="Arial"/>
      <family val="2"/>
    </font>
    <font>
      <b/>
      <sz val="13"/>
      <name val="Arial"/>
      <family val="2"/>
    </font>
    <font>
      <b/>
      <sz val="11"/>
      <color indexed="8"/>
      <name val="Arial"/>
      <family val="2"/>
    </font>
    <font>
      <sz val="11"/>
      <color indexed="8"/>
      <name val="Arial"/>
      <family val="2"/>
    </font>
    <font>
      <b/>
      <sz val="14"/>
      <name val="Arial"/>
      <family val="2"/>
    </font>
    <font>
      <u val="single"/>
      <sz val="12"/>
      <name val="Arial"/>
      <family val="2"/>
    </font>
    <font>
      <b/>
      <sz val="12"/>
      <name val="Arial"/>
      <family val="2"/>
    </font>
    <font>
      <sz val="10"/>
      <name val="Arial Narrow"/>
      <family val="2"/>
    </font>
    <font>
      <b/>
      <sz val="14"/>
      <name val="Arial Narrow"/>
      <family val="2"/>
    </font>
    <font>
      <sz val="8"/>
      <name val="Arial Narrow"/>
      <family val="2"/>
    </font>
    <font>
      <sz val="11"/>
      <name val="Arial Narrow"/>
      <family val="2"/>
    </font>
    <font>
      <u val="single"/>
      <sz val="11"/>
      <color indexed="8"/>
      <name val="Arial Narrow"/>
      <family val="2"/>
    </font>
    <font>
      <u val="single"/>
      <sz val="11"/>
      <name val="Arial Narrow"/>
      <family val="2"/>
    </font>
    <font>
      <b/>
      <sz val="11"/>
      <name val="Arial Narrow"/>
      <family val="2"/>
    </font>
    <font>
      <b/>
      <sz val="10"/>
      <color indexed="8"/>
      <name val="Arial Narrow"/>
      <family val="2"/>
    </font>
    <font>
      <b/>
      <sz val="11"/>
      <color indexed="8"/>
      <name val="Arial Narrow"/>
      <family val="2"/>
    </font>
    <font>
      <sz val="11"/>
      <color indexed="8"/>
      <name val="Arial Narrow"/>
      <family val="2"/>
    </font>
    <font>
      <vertAlign val="superscript"/>
      <sz val="11"/>
      <color indexed="8"/>
      <name val="Arial Narrow"/>
      <family val="2"/>
    </font>
    <font>
      <sz val="10"/>
      <name val="Helv"/>
      <family val="2"/>
    </font>
    <font>
      <b/>
      <sz val="10"/>
      <name val="Arial"/>
      <family val="2"/>
    </font>
    <font>
      <vertAlign val="superscript"/>
      <sz val="11"/>
      <name val="Arial Narrow"/>
      <family val="2"/>
    </font>
    <font>
      <b/>
      <sz val="14"/>
      <color indexed="8"/>
      <name val="Arial Narrow"/>
      <family val="2"/>
    </font>
    <font>
      <b/>
      <i/>
      <u val="single"/>
      <sz val="11"/>
      <name val="Arial Narrow"/>
      <family val="2"/>
    </font>
    <font>
      <b/>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color indexed="8"/>
      </right>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80" fontId="0"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 fillId="0" borderId="0">
      <alignment/>
      <protection/>
    </xf>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2"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0" fontId="1" fillId="0" borderId="0">
      <alignment/>
      <protection/>
    </xf>
    <xf numFmtId="0" fontId="28" fillId="0" borderId="0">
      <alignment/>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1" fillId="0" borderId="0">
      <alignment/>
      <protection/>
    </xf>
  </cellStyleXfs>
  <cellXfs count="276">
    <xf numFmtId="0" fontId="0" fillId="0" borderId="0" xfId="0" applyAlignment="1">
      <alignment/>
    </xf>
    <xf numFmtId="0" fontId="1" fillId="0" borderId="0" xfId="64" applyFont="1">
      <alignment/>
      <protection/>
    </xf>
    <xf numFmtId="0" fontId="1" fillId="0" borderId="0" xfId="47">
      <alignment/>
      <protection/>
    </xf>
    <xf numFmtId="0" fontId="4" fillId="0" borderId="0" xfId="64" applyFont="1" applyBorder="1" applyAlignment="1">
      <alignment horizontal="center" vertical="top"/>
      <protection/>
    </xf>
    <xf numFmtId="0" fontId="4" fillId="0" borderId="0" xfId="64" applyFont="1" applyAlignment="1">
      <alignment horizontal="center"/>
      <protection/>
    </xf>
    <xf numFmtId="0" fontId="6" fillId="0" borderId="0" xfId="64" applyFont="1" applyBorder="1" applyAlignment="1">
      <alignment horizontal="left"/>
      <protection/>
    </xf>
    <xf numFmtId="0" fontId="0" fillId="0" borderId="0" xfId="47" applyFont="1">
      <alignment/>
      <protection/>
    </xf>
    <xf numFmtId="0" fontId="8" fillId="0" borderId="0" xfId="64" applyFont="1" applyBorder="1" applyAlignment="1">
      <alignment horizontal="center" vertical="center"/>
      <protection/>
    </xf>
    <xf numFmtId="0" fontId="9" fillId="0" borderId="0" xfId="68" applyFont="1" applyBorder="1" applyAlignment="1">
      <alignment horizontal="left" vertical="center" wrapText="1"/>
      <protection/>
    </xf>
    <xf numFmtId="0" fontId="0" fillId="0" borderId="0" xfId="47" applyFont="1" applyFill="1" applyBorder="1">
      <alignment/>
      <protection/>
    </xf>
    <xf numFmtId="0" fontId="5" fillId="0" borderId="0" xfId="64" applyFont="1">
      <alignment/>
      <protection/>
    </xf>
    <xf numFmtId="0" fontId="5" fillId="0" borderId="0" xfId="64" applyFont="1" applyBorder="1" applyAlignment="1">
      <alignment horizontal="left" vertical="center"/>
      <protection/>
    </xf>
    <xf numFmtId="0" fontId="10" fillId="0" borderId="0" xfId="64" applyFont="1" applyBorder="1">
      <alignment/>
      <protection/>
    </xf>
    <xf numFmtId="0" fontId="10" fillId="0" borderId="0" xfId="64" applyFont="1" applyAlignment="1">
      <alignment horizontal="right"/>
      <protection/>
    </xf>
    <xf numFmtId="0" fontId="1" fillId="0" borderId="0" xfId="47" applyFill="1">
      <alignment/>
      <protection/>
    </xf>
    <xf numFmtId="0" fontId="1" fillId="0" borderId="0" xfId="64" applyFont="1" applyBorder="1" applyAlignment="1">
      <alignment vertical="center"/>
      <protection/>
    </xf>
    <xf numFmtId="0" fontId="1" fillId="0" borderId="0" xfId="64" applyFont="1" applyBorder="1">
      <alignment/>
      <protection/>
    </xf>
    <xf numFmtId="0" fontId="5" fillId="0" borderId="10" xfId="64" applyFont="1" applyBorder="1" applyAlignment="1">
      <alignment horizontal="center"/>
      <protection/>
    </xf>
    <xf numFmtId="0" fontId="5" fillId="0" borderId="0" xfId="64" applyFont="1" applyAlignment="1">
      <alignment horizontal="center"/>
      <protection/>
    </xf>
    <xf numFmtId="0" fontId="5" fillId="0" borderId="0" xfId="64" applyFont="1" applyBorder="1">
      <alignment/>
      <protection/>
    </xf>
    <xf numFmtId="0" fontId="4" fillId="0" borderId="0" xfId="64" applyFont="1" applyAlignment="1">
      <alignment horizontal="center" vertical="top"/>
      <protection/>
    </xf>
    <xf numFmtId="0" fontId="5" fillId="0" borderId="0" xfId="64" applyFont="1" applyAlignment="1">
      <alignment horizontal="center" vertical="top"/>
      <protection/>
    </xf>
    <xf numFmtId="0" fontId="5" fillId="0" borderId="0" xfId="64" applyFont="1" applyAlignment="1">
      <alignment horizontal="right"/>
      <protection/>
    </xf>
    <xf numFmtId="0" fontId="1" fillId="0" borderId="0" xfId="47" applyFont="1">
      <alignment/>
      <protection/>
    </xf>
    <xf numFmtId="0" fontId="3" fillId="0" borderId="0" xfId="47" applyFont="1" applyBorder="1" applyAlignment="1">
      <alignment/>
      <protection/>
    </xf>
    <xf numFmtId="0" fontId="3" fillId="0" borderId="0" xfId="47" applyFont="1" applyFill="1" applyAlignment="1">
      <alignment/>
      <protection/>
    </xf>
    <xf numFmtId="0" fontId="3" fillId="0" borderId="0" xfId="47" applyFont="1">
      <alignment/>
      <protection/>
    </xf>
    <xf numFmtId="0" fontId="5" fillId="0" borderId="0" xfId="47" applyFont="1">
      <alignment/>
      <protection/>
    </xf>
    <xf numFmtId="0" fontId="1" fillId="0" borderId="0" xfId="47" applyFont="1" applyBorder="1" applyAlignment="1">
      <alignment horizontal="center"/>
      <protection/>
    </xf>
    <xf numFmtId="0" fontId="5" fillId="0" borderId="0" xfId="47" applyFont="1" applyAlignment="1">
      <alignment vertical="center" wrapText="1"/>
      <protection/>
    </xf>
    <xf numFmtId="0" fontId="5" fillId="0" borderId="0" xfId="47" applyFont="1" applyFill="1" applyAlignment="1">
      <alignment vertical="center" wrapText="1"/>
      <protection/>
    </xf>
    <xf numFmtId="4" fontId="5" fillId="0" borderId="11" xfId="47" applyNumberFormat="1" applyFont="1" applyBorder="1" applyAlignment="1">
      <alignment horizontal="center" vertical="center" wrapText="1"/>
      <protection/>
    </xf>
    <xf numFmtId="4" fontId="5" fillId="0" borderId="0" xfId="47" applyNumberFormat="1" applyFont="1" applyBorder="1" applyAlignment="1">
      <alignment horizontal="center" vertical="center" wrapText="1"/>
      <protection/>
    </xf>
    <xf numFmtId="0" fontId="1" fillId="0" borderId="0" xfId="47" applyFont="1" applyAlignment="1">
      <alignment vertical="center" wrapText="1"/>
      <protection/>
    </xf>
    <xf numFmtId="4" fontId="8" fillId="0" borderId="11" xfId="47" applyNumberFormat="1" applyFont="1" applyBorder="1" applyAlignment="1">
      <alignment horizontal="center" vertical="center" wrapText="1"/>
      <protection/>
    </xf>
    <xf numFmtId="4" fontId="8" fillId="0" borderId="0" xfId="47" applyNumberFormat="1" applyFont="1" applyBorder="1" applyAlignment="1">
      <alignment vertical="center" wrapText="1"/>
      <protection/>
    </xf>
    <xf numFmtId="4" fontId="8" fillId="0" borderId="0" xfId="47" applyNumberFormat="1" applyFont="1" applyBorder="1" applyAlignment="1">
      <alignment horizontal="center" vertical="center" wrapText="1"/>
      <protection/>
    </xf>
    <xf numFmtId="0" fontId="5" fillId="0" borderId="0" xfId="47" applyFont="1" applyBorder="1" applyAlignment="1">
      <alignment horizontal="center"/>
      <protection/>
    </xf>
    <xf numFmtId="0" fontId="5" fillId="0" borderId="0" xfId="47" applyFont="1" applyBorder="1" applyAlignment="1">
      <alignment/>
      <protection/>
    </xf>
    <xf numFmtId="0" fontId="1" fillId="0" borderId="0" xfId="47" applyFont="1" applyBorder="1" applyAlignment="1">
      <alignment vertical="center"/>
      <protection/>
    </xf>
    <xf numFmtId="0" fontId="1" fillId="0" borderId="0" xfId="47" applyFont="1" applyBorder="1" applyAlignment="1">
      <alignment horizontal="center" vertical="center"/>
      <protection/>
    </xf>
    <xf numFmtId="0" fontId="17" fillId="0" borderId="0" xfId="47" applyFont="1" applyFill="1" applyAlignment="1">
      <alignment vertical="center"/>
      <protection/>
    </xf>
    <xf numFmtId="0" fontId="17" fillId="0" borderId="0" xfId="47" applyFont="1" applyFill="1" applyAlignment="1">
      <alignment horizontal="center" vertical="center"/>
      <protection/>
    </xf>
    <xf numFmtId="0" fontId="17" fillId="0" borderId="0" xfId="47" applyFont="1" applyFill="1" applyBorder="1" applyAlignment="1">
      <alignment vertical="center"/>
      <protection/>
    </xf>
    <xf numFmtId="0" fontId="17" fillId="0" borderId="0" xfId="0" applyFont="1" applyFill="1" applyAlignment="1">
      <alignment vertical="center"/>
    </xf>
    <xf numFmtId="0" fontId="19" fillId="0" borderId="0" xfId="68" applyFont="1" applyFill="1" applyAlignment="1">
      <alignment vertical="center"/>
      <protection/>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vertical="center"/>
    </xf>
    <xf numFmtId="0" fontId="20" fillId="0" borderId="0" xfId="0" applyFont="1" applyFill="1" applyAlignment="1">
      <alignment vertical="center"/>
    </xf>
    <xf numFmtId="0" fontId="24" fillId="0" borderId="11" xfId="0" applyFont="1" applyFill="1" applyBorder="1" applyAlignment="1">
      <alignment horizontal="center" vertical="center"/>
    </xf>
    <xf numFmtId="0" fontId="24" fillId="0" borderId="0" xfId="0" applyFont="1" applyFill="1" applyAlignment="1">
      <alignment horizontal="center" vertical="center"/>
    </xf>
    <xf numFmtId="0" fontId="24" fillId="0" borderId="12" xfId="0" applyFont="1" applyFill="1" applyBorder="1" applyAlignment="1">
      <alignment horizontal="center" vertical="center"/>
    </xf>
    <xf numFmtId="0" fontId="25" fillId="0" borderId="0" xfId="0" applyFont="1" applyFill="1" applyAlignment="1">
      <alignment horizontal="center" vertical="center"/>
    </xf>
    <xf numFmtId="2" fontId="20" fillId="0" borderId="11" xfId="0" applyNumberFormat="1" applyFont="1" applyFill="1" applyBorder="1" applyAlignment="1">
      <alignment horizontal="center" vertical="center"/>
    </xf>
    <xf numFmtId="0" fontId="26" fillId="0" borderId="0" xfId="0" applyNumberFormat="1" applyFont="1" applyFill="1" applyBorder="1" applyAlignment="1" applyProtection="1">
      <alignment horizontal="center" vertical="center"/>
      <protection/>
    </xf>
    <xf numFmtId="0" fontId="20" fillId="0" borderId="0" xfId="47" applyFont="1" applyFill="1" applyBorder="1" applyAlignment="1">
      <alignment/>
      <protection/>
    </xf>
    <xf numFmtId="0" fontId="20" fillId="0" borderId="0" xfId="47" applyFont="1" applyFill="1" applyAlignment="1">
      <alignment horizontal="center" vertical="center"/>
      <protection/>
    </xf>
    <xf numFmtId="0" fontId="20" fillId="0" borderId="0" xfId="47" applyFont="1" applyFill="1" applyAlignment="1">
      <alignment vertical="center"/>
      <protection/>
    </xf>
    <xf numFmtId="0" fontId="20" fillId="0" borderId="0" xfId="47" applyFont="1" applyFill="1" applyBorder="1" applyAlignment="1">
      <alignment vertical="center"/>
      <protection/>
    </xf>
    <xf numFmtId="0" fontId="26" fillId="0" borderId="11" xfId="0" applyFont="1" applyFill="1" applyBorder="1" applyAlignment="1">
      <alignment horizontal="center" vertical="center" wrapText="1"/>
    </xf>
    <xf numFmtId="0" fontId="26" fillId="0" borderId="11" xfId="0" applyFont="1" applyFill="1" applyBorder="1" applyAlignment="1">
      <alignment vertical="center" wrapText="1"/>
    </xf>
    <xf numFmtId="0" fontId="26" fillId="0" borderId="0" xfId="0" applyFont="1" applyFill="1" applyAlignment="1">
      <alignment/>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20" fillId="0" borderId="11" xfId="0" applyFont="1" applyFill="1" applyBorder="1" applyAlignment="1">
      <alignment horizontal="right" vertical="center" wrapText="1"/>
    </xf>
    <xf numFmtId="2" fontId="20" fillId="0" borderId="11" xfId="0" applyNumberFormat="1" applyFont="1" applyFill="1" applyBorder="1" applyAlignment="1">
      <alignment horizontal="center" vertical="center" wrapText="1"/>
    </xf>
    <xf numFmtId="2" fontId="20" fillId="0" borderId="13" xfId="0" applyNumberFormat="1" applyFont="1" applyFill="1" applyBorder="1" applyAlignment="1">
      <alignment horizontal="center" vertical="center"/>
    </xf>
    <xf numFmtId="0" fontId="20" fillId="0" borderId="11" xfId="0" applyFont="1" applyFill="1" applyBorder="1" applyAlignment="1">
      <alignment horizontal="left" vertical="center"/>
    </xf>
    <xf numFmtId="0" fontId="10" fillId="0" borderId="14" xfId="64" applyFont="1" applyBorder="1" applyAlignment="1">
      <alignment horizontal="center" vertical="top" wrapText="1"/>
      <protection/>
    </xf>
    <xf numFmtId="49" fontId="10" fillId="0" borderId="14" xfId="64" applyNumberFormat="1" applyFont="1" applyBorder="1" applyAlignment="1">
      <alignment horizontal="center" vertical="center" wrapText="1"/>
      <protection/>
    </xf>
    <xf numFmtId="49" fontId="5" fillId="0" borderId="14" xfId="64" applyNumberFormat="1" applyFont="1" applyBorder="1" applyAlignment="1">
      <alignment horizontal="center" vertical="center"/>
      <protection/>
    </xf>
    <xf numFmtId="0" fontId="9" fillId="0" borderId="14" xfId="68" applyFont="1" applyBorder="1" applyAlignment="1">
      <alignment horizontal="left" vertical="center" wrapText="1"/>
      <protection/>
    </xf>
    <xf numFmtId="4" fontId="5" fillId="0" borderId="14" xfId="68" applyNumberFormat="1" applyFont="1" applyBorder="1" applyAlignment="1">
      <alignment horizontal="center" vertical="center" wrapText="1"/>
      <protection/>
    </xf>
    <xf numFmtId="0" fontId="10" fillId="0" borderId="14" xfId="64" applyFont="1" applyBorder="1" applyAlignment="1">
      <alignment horizontal="center" vertical="center"/>
      <protection/>
    </xf>
    <xf numFmtId="0" fontId="11" fillId="0" borderId="14" xfId="64" applyFont="1" applyBorder="1" applyAlignment="1">
      <alignment vertical="center"/>
      <protection/>
    </xf>
    <xf numFmtId="49" fontId="11" fillId="0" borderId="14" xfId="64" applyNumberFormat="1" applyFont="1" applyBorder="1" applyAlignment="1">
      <alignment horizontal="center" vertical="center"/>
      <protection/>
    </xf>
    <xf numFmtId="0" fontId="12" fillId="0" borderId="14" xfId="68" applyFont="1" applyBorder="1" applyAlignment="1">
      <alignment horizontal="right" vertical="center"/>
      <protection/>
    </xf>
    <xf numFmtId="4" fontId="11" fillId="0" borderId="14" xfId="68" applyNumberFormat="1" applyFont="1" applyBorder="1" applyAlignment="1">
      <alignment horizontal="center" vertical="center" wrapText="1"/>
      <protection/>
    </xf>
    <xf numFmtId="4" fontId="10" fillId="0" borderId="14" xfId="64" applyNumberFormat="1" applyFont="1" applyFill="1" applyBorder="1" applyAlignment="1">
      <alignment horizontal="center" vertical="center"/>
      <protection/>
    </xf>
    <xf numFmtId="4" fontId="10" fillId="0" borderId="14" xfId="64" applyNumberFormat="1" applyFont="1" applyBorder="1" applyAlignment="1">
      <alignment horizontal="center" vertical="center"/>
      <protection/>
    </xf>
    <xf numFmtId="4" fontId="11" fillId="0" borderId="14" xfId="64" applyNumberFormat="1" applyFont="1" applyBorder="1" applyAlignment="1">
      <alignment horizontal="center" vertical="center"/>
      <protection/>
    </xf>
    <xf numFmtId="0" fontId="20" fillId="0" borderId="15" xfId="0" applyFont="1" applyFill="1" applyBorder="1" applyAlignment="1">
      <alignment horizontal="center" vertical="center"/>
    </xf>
    <xf numFmtId="0" fontId="20" fillId="0" borderId="16" xfId="0" applyFont="1" applyFill="1" applyBorder="1" applyAlignment="1">
      <alignment horizontal="left" vertical="center"/>
    </xf>
    <xf numFmtId="0" fontId="20" fillId="0" borderId="16" xfId="0" applyFont="1" applyFill="1" applyBorder="1" applyAlignment="1">
      <alignment horizontal="left" vertical="center" wrapText="1"/>
    </xf>
    <xf numFmtId="0" fontId="20" fillId="0" borderId="16" xfId="0" applyFont="1" applyFill="1" applyBorder="1" applyAlignment="1">
      <alignment horizontal="center" vertical="center" wrapText="1"/>
    </xf>
    <xf numFmtId="2" fontId="20" fillId="0" borderId="16" xfId="0" applyNumberFormat="1" applyFont="1" applyFill="1" applyBorder="1" applyAlignment="1">
      <alignment horizontal="center" vertical="center" wrapText="1"/>
    </xf>
    <xf numFmtId="0" fontId="20" fillId="0" borderId="0" xfId="0" applyFont="1" applyFill="1" applyAlignment="1">
      <alignment horizontal="left"/>
    </xf>
    <xf numFmtId="0" fontId="20" fillId="0" borderId="16" xfId="0" applyFont="1" applyFill="1" applyBorder="1" applyAlignment="1">
      <alignment horizontal="right" vertical="center" wrapText="1"/>
    </xf>
    <xf numFmtId="0" fontId="23" fillId="0" borderId="16" xfId="0" applyFont="1" applyFill="1" applyBorder="1" applyAlignment="1">
      <alignment horizontal="center"/>
    </xf>
    <xf numFmtId="0" fontId="20" fillId="0" borderId="16" xfId="0" applyFont="1" applyFill="1" applyBorder="1" applyAlignment="1">
      <alignment horizontal="left"/>
    </xf>
    <xf numFmtId="0" fontId="23" fillId="0" borderId="16" xfId="68" applyFont="1" applyFill="1" applyBorder="1" applyAlignment="1">
      <alignment horizontal="right" wrapText="1"/>
      <protection/>
    </xf>
    <xf numFmtId="4" fontId="5" fillId="0" borderId="15" xfId="47" applyNumberFormat="1" applyFont="1" applyBorder="1" applyAlignment="1">
      <alignment horizontal="center" vertical="center" wrapText="1"/>
      <protection/>
    </xf>
    <xf numFmtId="4" fontId="8" fillId="0" borderId="14" xfId="47" applyNumberFormat="1" applyFont="1" applyBorder="1" applyAlignment="1">
      <alignment horizontal="center" vertical="center"/>
      <protection/>
    </xf>
    <xf numFmtId="0" fontId="25" fillId="0" borderId="0" xfId="0" applyFont="1" applyFill="1" applyAlignment="1">
      <alignment horizontal="center" vertical="center"/>
    </xf>
    <xf numFmtId="0" fontId="26" fillId="0" borderId="11" xfId="0" applyFont="1" applyFill="1" applyBorder="1" applyAlignment="1">
      <alignment horizontal="center" vertical="center" wrapText="1"/>
    </xf>
    <xf numFmtId="0" fontId="26" fillId="0" borderId="11" xfId="0" applyFont="1" applyFill="1" applyBorder="1" applyAlignment="1">
      <alignment vertical="center" wrapText="1"/>
    </xf>
    <xf numFmtId="2" fontId="20" fillId="0" borderId="11" xfId="0" applyNumberFormat="1" applyFont="1" applyFill="1" applyBorder="1" applyAlignment="1">
      <alignment horizontal="center" vertical="center"/>
    </xf>
    <xf numFmtId="0" fontId="26" fillId="0" borderId="0" xfId="0" applyFont="1" applyFill="1" applyAlignment="1">
      <alignment/>
    </xf>
    <xf numFmtId="0" fontId="20" fillId="0" borderId="11" xfId="0" applyFont="1" applyFill="1" applyBorder="1" applyAlignment="1">
      <alignment horizontal="right" wrapText="1"/>
    </xf>
    <xf numFmtId="0" fontId="20" fillId="0" borderId="11" xfId="0" applyFont="1" applyFill="1" applyBorder="1" applyAlignment="1">
      <alignment horizontal="center" vertical="center"/>
    </xf>
    <xf numFmtId="0" fontId="20" fillId="0" borderId="11" xfId="0" applyFont="1" applyFill="1" applyBorder="1" applyAlignment="1">
      <alignment horizontal="left" vertical="center"/>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wrapText="1"/>
    </xf>
    <xf numFmtId="2" fontId="20" fillId="0" borderId="11" xfId="0" applyNumberFormat="1" applyFont="1" applyFill="1" applyBorder="1" applyAlignment="1">
      <alignment horizontal="center" vertical="center" wrapText="1"/>
    </xf>
    <xf numFmtId="0" fontId="20" fillId="0" borderId="0" xfId="0" applyFont="1" applyFill="1" applyAlignment="1">
      <alignment horizontal="left" vertical="center"/>
    </xf>
    <xf numFmtId="2" fontId="26" fillId="0" borderId="11" xfId="0" applyNumberFormat="1" applyFont="1" applyFill="1" applyBorder="1" applyAlignment="1">
      <alignment horizontal="center" vertical="center" wrapText="1"/>
    </xf>
    <xf numFmtId="0" fontId="26" fillId="0" borderId="11" xfId="0" applyFont="1" applyFill="1" applyBorder="1" applyAlignment="1">
      <alignment horizontal="right" vertical="center" wrapText="1"/>
    </xf>
    <xf numFmtId="0" fontId="20" fillId="0" borderId="11" xfId="0" applyFont="1" applyFill="1" applyBorder="1" applyAlignment="1">
      <alignment horizontal="right" vertical="center" wrapText="1"/>
    </xf>
    <xf numFmtId="0" fontId="8" fillId="0" borderId="14" xfId="47" applyFont="1" applyBorder="1" applyAlignment="1">
      <alignment horizontal="center" vertical="center" wrapText="1"/>
      <protection/>
    </xf>
    <xf numFmtId="2" fontId="20" fillId="0" borderId="13" xfId="0" applyNumberFormat="1" applyFont="1" applyFill="1" applyBorder="1" applyAlignment="1">
      <alignment horizontal="center" vertical="center"/>
    </xf>
    <xf numFmtId="0" fontId="20" fillId="0" borderId="0" xfId="0" applyFont="1" applyFill="1" applyAlignment="1">
      <alignment horizontal="left" vertical="center" wrapText="1"/>
    </xf>
    <xf numFmtId="0" fontId="25" fillId="0" borderId="11" xfId="0" applyFont="1" applyFill="1" applyBorder="1" applyAlignment="1">
      <alignment horizontal="center" vertical="center"/>
    </xf>
    <xf numFmtId="0" fontId="20" fillId="0" borderId="16" xfId="0" applyFont="1" applyFill="1" applyBorder="1" applyAlignment="1">
      <alignment/>
    </xf>
    <xf numFmtId="0" fontId="20" fillId="0" borderId="0" xfId="47" applyFont="1" applyFill="1" applyBorder="1" applyAlignment="1">
      <alignment horizontal="center"/>
      <protection/>
    </xf>
    <xf numFmtId="0" fontId="20" fillId="0" borderId="0" xfId="47" applyFont="1" applyFill="1" applyBorder="1">
      <alignment/>
      <protection/>
    </xf>
    <xf numFmtId="0" fontId="20" fillId="0" borderId="0" xfId="47" applyFont="1" applyFill="1" applyBorder="1" applyAlignment="1">
      <alignment horizontal="center" vertical="center"/>
      <protection/>
    </xf>
    <xf numFmtId="0" fontId="20" fillId="0" borderId="0" xfId="47" applyFont="1" applyFill="1" applyBorder="1" applyAlignment="1">
      <alignment horizontal="left"/>
      <protection/>
    </xf>
    <xf numFmtId="0" fontId="25" fillId="0" borderId="11" xfId="0" applyFont="1" applyFill="1" applyBorder="1" applyAlignment="1">
      <alignment horizontal="center" vertical="center"/>
    </xf>
    <xf numFmtId="2" fontId="25" fillId="0" borderId="11" xfId="0" applyNumberFormat="1" applyFont="1" applyFill="1" applyBorder="1" applyAlignment="1">
      <alignment horizontal="center" vertical="center"/>
    </xf>
    <xf numFmtId="0" fontId="26" fillId="0" borderId="13" xfId="0"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5" fillId="0" borderId="0" xfId="0" applyFont="1" applyAlignment="1">
      <alignment vertical="center"/>
    </xf>
    <xf numFmtId="0" fontId="5" fillId="0" borderId="14" xfId="47" applyFont="1" applyBorder="1" applyAlignment="1">
      <alignment horizontal="center" vertical="center"/>
      <protection/>
    </xf>
    <xf numFmtId="2" fontId="5" fillId="0" borderId="14" xfId="47" applyNumberFormat="1" applyFont="1" applyBorder="1" applyAlignment="1">
      <alignment horizontal="center" vertical="center" wrapText="1"/>
      <protection/>
    </xf>
    <xf numFmtId="0" fontId="5" fillId="0" borderId="14" xfId="47" applyFont="1" applyFill="1" applyBorder="1" applyAlignment="1">
      <alignment horizontal="center" vertical="center"/>
      <protection/>
    </xf>
    <xf numFmtId="181" fontId="5" fillId="0" borderId="14" xfId="47" applyNumberFormat="1" applyFont="1" applyFill="1" applyBorder="1" applyAlignment="1">
      <alignment horizontal="center" vertical="center"/>
      <protection/>
    </xf>
    <xf numFmtId="0" fontId="5" fillId="0" borderId="14" xfId="47" applyFont="1" applyFill="1" applyBorder="1" applyAlignment="1">
      <alignment vertical="center" wrapText="1"/>
      <protection/>
    </xf>
    <xf numFmtId="2" fontId="5" fillId="0" borderId="14" xfId="47" applyNumberFormat="1" applyFont="1" applyFill="1" applyBorder="1" applyAlignment="1">
      <alignment horizontal="center" vertical="center" wrapText="1"/>
      <protection/>
    </xf>
    <xf numFmtId="0" fontId="5" fillId="0" borderId="14" xfId="47" applyFont="1" applyBorder="1" applyAlignment="1">
      <alignment horizontal="left" vertical="center" wrapText="1"/>
      <protection/>
    </xf>
    <xf numFmtId="0" fontId="8" fillId="0" borderId="14" xfId="47" applyFont="1" applyBorder="1" applyAlignment="1">
      <alignment horizontal="center" vertical="center"/>
      <protection/>
    </xf>
    <xf numFmtId="2" fontId="8" fillId="0" borderId="14" xfId="47" applyNumberFormat="1" applyFont="1" applyBorder="1" applyAlignment="1">
      <alignment horizontal="center" vertical="center" wrapText="1"/>
      <protection/>
    </xf>
    <xf numFmtId="0" fontId="8" fillId="0" borderId="0" xfId="47" applyFont="1" applyAlignment="1">
      <alignment vertical="center" wrapText="1"/>
      <protection/>
    </xf>
    <xf numFmtId="0" fontId="8" fillId="0" borderId="14" xfId="47" applyFont="1" applyBorder="1" applyAlignment="1">
      <alignment horizontal="center" vertical="center" wrapText="1"/>
      <protection/>
    </xf>
    <xf numFmtId="0" fontId="20" fillId="0" borderId="15" xfId="0" applyFont="1" applyFill="1" applyBorder="1" applyAlignment="1">
      <alignment horizontal="left" vertical="center" wrapText="1"/>
    </xf>
    <xf numFmtId="0" fontId="20" fillId="0" borderId="15" xfId="0" applyFont="1" applyFill="1" applyBorder="1" applyAlignment="1">
      <alignment horizontal="center" vertical="center" wrapText="1"/>
    </xf>
    <xf numFmtId="2" fontId="20" fillId="0" borderId="15" xfId="0" applyNumberFormat="1"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14" xfId="0" applyFont="1" applyFill="1" applyBorder="1" applyAlignment="1">
      <alignment horizontal="center" vertical="center" wrapText="1"/>
    </xf>
    <xf numFmtId="0" fontId="20" fillId="0" borderId="14" xfId="47" applyFont="1" applyFill="1" applyBorder="1" applyAlignment="1">
      <alignment horizontal="center" vertical="center"/>
      <protection/>
    </xf>
    <xf numFmtId="2" fontId="20" fillId="0" borderId="14" xfId="0" applyNumberFormat="1" applyFont="1" applyFill="1" applyBorder="1" applyAlignment="1">
      <alignment horizontal="center" vertical="center" wrapText="1"/>
    </xf>
    <xf numFmtId="2" fontId="20" fillId="0" borderId="14" xfId="0" applyNumberFormat="1" applyFont="1" applyFill="1" applyBorder="1" applyAlignment="1">
      <alignment horizontal="center" vertical="center"/>
    </xf>
    <xf numFmtId="0" fontId="25" fillId="0" borderId="12" xfId="0" applyFont="1" applyFill="1" applyBorder="1" applyAlignment="1">
      <alignment horizontal="center" vertical="center"/>
    </xf>
    <xf numFmtId="2" fontId="20" fillId="0" borderId="14" xfId="0" applyNumberFormat="1" applyFont="1" applyFill="1" applyBorder="1" applyAlignment="1">
      <alignment horizontal="center" vertical="center"/>
    </xf>
    <xf numFmtId="0" fontId="20" fillId="0" borderId="14" xfId="0" applyFont="1" applyFill="1" applyBorder="1" applyAlignment="1">
      <alignment horizontal="center" vertical="center" wrapText="1"/>
    </xf>
    <xf numFmtId="2" fontId="20" fillId="0" borderId="14" xfId="0" applyNumberFormat="1" applyFont="1" applyFill="1" applyBorder="1" applyAlignment="1">
      <alignment horizontal="center" vertical="center" wrapText="1"/>
    </xf>
    <xf numFmtId="0" fontId="20" fillId="0" borderId="14" xfId="0" applyFont="1" applyFill="1" applyBorder="1" applyAlignment="1">
      <alignment horizontal="right" vertical="center" wrapText="1"/>
    </xf>
    <xf numFmtId="0" fontId="20" fillId="0" borderId="14" xfId="0" applyFont="1" applyFill="1" applyBorder="1" applyAlignment="1">
      <alignment horizontal="left" vertical="center" wrapText="1"/>
    </xf>
    <xf numFmtId="2" fontId="20" fillId="0" borderId="14" xfId="0" applyNumberFormat="1" applyFont="1" applyFill="1" applyBorder="1" applyAlignment="1">
      <alignment horizontal="right" vertical="center"/>
    </xf>
    <xf numFmtId="0" fontId="29" fillId="0" borderId="14" xfId="0" applyFont="1" applyBorder="1" applyAlignment="1">
      <alignment horizontal="center" vertical="center" wrapText="1"/>
    </xf>
    <xf numFmtId="0" fontId="0" fillId="0" borderId="14" xfId="0" applyFont="1" applyBorder="1" applyAlignment="1">
      <alignment horizontal="center" vertical="center" wrapText="1"/>
    </xf>
    <xf numFmtId="181" fontId="0" fillId="0" borderId="14" xfId="0" applyNumberFormat="1" applyFont="1" applyBorder="1" applyAlignment="1">
      <alignment horizontal="center" vertical="center" wrapText="1"/>
    </xf>
    <xf numFmtId="0" fontId="0" fillId="33"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Alignment="1">
      <alignment vertical="center" wrapText="1"/>
    </xf>
    <xf numFmtId="16" fontId="29" fillId="34" borderId="14" xfId="0" applyNumberFormat="1" applyFont="1" applyFill="1" applyBorder="1" applyAlignment="1">
      <alignment horizontal="center" vertical="center" wrapText="1"/>
    </xf>
    <xf numFmtId="0" fontId="0" fillId="34" borderId="14" xfId="0" applyFill="1" applyBorder="1" applyAlignment="1">
      <alignment vertical="center" wrapText="1"/>
    </xf>
    <xf numFmtId="2" fontId="0" fillId="34" borderId="14" xfId="0" applyNumberFormat="1" applyFill="1" applyBorder="1" applyAlignment="1">
      <alignment horizontal="center" vertical="center" wrapText="1"/>
    </xf>
    <xf numFmtId="2" fontId="0" fillId="34" borderId="14" xfId="0" applyNumberFormat="1" applyFill="1" applyBorder="1" applyAlignment="1">
      <alignment vertical="center" wrapText="1"/>
    </xf>
    <xf numFmtId="16" fontId="29" fillId="34" borderId="17" xfId="0" applyNumberFormat="1" applyFont="1" applyFill="1" applyBorder="1" applyAlignment="1">
      <alignment horizontal="center" vertical="center" wrapText="1"/>
    </xf>
    <xf numFmtId="0" fontId="0" fillId="34" borderId="17" xfId="0" applyFill="1" applyBorder="1" applyAlignment="1">
      <alignment vertical="center" wrapText="1"/>
    </xf>
    <xf numFmtId="2" fontId="0" fillId="34" borderId="17" xfId="0" applyNumberFormat="1" applyFill="1" applyBorder="1" applyAlignment="1">
      <alignment horizontal="center" vertical="center" wrapText="1"/>
    </xf>
    <xf numFmtId="2" fontId="0" fillId="34" borderId="17" xfId="0" applyNumberFormat="1" applyFill="1" applyBorder="1" applyAlignment="1">
      <alignment vertical="center" wrapText="1"/>
    </xf>
    <xf numFmtId="0" fontId="65" fillId="0" borderId="18" xfId="0" applyFont="1" applyFill="1" applyBorder="1" applyAlignment="1">
      <alignment vertical="center" wrapText="1"/>
    </xf>
    <xf numFmtId="0" fontId="29" fillId="0" borderId="19" xfId="0" applyFont="1" applyFill="1" applyBorder="1" applyAlignment="1">
      <alignment horizontal="center" vertical="center" wrapText="1"/>
    </xf>
    <xf numFmtId="0" fontId="65" fillId="0" borderId="19" xfId="0" applyFont="1" applyFill="1" applyBorder="1" applyAlignment="1">
      <alignment vertical="center" wrapText="1"/>
    </xf>
    <xf numFmtId="2" fontId="65" fillId="0" borderId="20" xfId="0" applyNumberFormat="1" applyFont="1" applyFill="1" applyBorder="1" applyAlignment="1">
      <alignment vertical="center" wrapText="1"/>
    </xf>
    <xf numFmtId="2" fontId="65" fillId="0" borderId="0" xfId="0" applyNumberFormat="1" applyFont="1" applyFill="1" applyBorder="1" applyAlignment="1">
      <alignment vertical="center" wrapText="1"/>
    </xf>
    <xf numFmtId="0" fontId="65" fillId="0" borderId="0" xfId="0" applyFont="1" applyFill="1" applyAlignment="1">
      <alignment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14" xfId="0" applyFill="1" applyBorder="1" applyAlignment="1">
      <alignment horizontal="center" vertical="center" wrapText="1"/>
    </xf>
    <xf numFmtId="0" fontId="65" fillId="0"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Fill="1" applyAlignment="1">
      <alignment vertical="center" wrapText="1"/>
    </xf>
    <xf numFmtId="0" fontId="20" fillId="0" borderId="22" xfId="0" applyFont="1" applyFill="1" applyBorder="1" applyAlignment="1">
      <alignment horizontal="center" vertical="center" wrapText="1"/>
    </xf>
    <xf numFmtId="1" fontId="20" fillId="0" borderId="15" xfId="0" applyNumberFormat="1" applyFont="1" applyFill="1" applyBorder="1" applyAlignment="1">
      <alignment horizontal="center" vertical="center"/>
    </xf>
    <xf numFmtId="0" fontId="26" fillId="0" borderId="14" xfId="0" applyFont="1" applyFill="1" applyBorder="1" applyAlignment="1">
      <alignment horizontal="right" vertical="center" wrapText="1"/>
    </xf>
    <xf numFmtId="0" fontId="26" fillId="0" borderId="14" xfId="0"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0" fontId="26" fillId="0" borderId="14" xfId="0" applyFont="1" applyFill="1" applyBorder="1" applyAlignment="1">
      <alignment vertical="center" wrapText="1"/>
    </xf>
    <xf numFmtId="1" fontId="20" fillId="0" borderId="11" xfId="0" applyNumberFormat="1" applyFont="1" applyFill="1" applyBorder="1" applyAlignment="1">
      <alignment horizontal="center" vertical="center"/>
    </xf>
    <xf numFmtId="0" fontId="20" fillId="0" borderId="0" xfId="0" applyFont="1" applyFill="1" applyAlignment="1">
      <alignment horizontal="left" vertical="center" wrapText="1"/>
    </xf>
    <xf numFmtId="0" fontId="20" fillId="0" borderId="10" xfId="0" applyFont="1" applyFill="1" applyBorder="1" applyAlignment="1">
      <alignment horizontal="left"/>
    </xf>
    <xf numFmtId="0" fontId="20" fillId="0" borderId="12" xfId="0" applyFont="1" applyFill="1" applyBorder="1" applyAlignment="1">
      <alignment horizontal="left" vertical="center"/>
    </xf>
    <xf numFmtId="0" fontId="20" fillId="0" borderId="22" xfId="0" applyFont="1" applyFill="1" applyBorder="1" applyAlignment="1">
      <alignment horizontal="right" vertical="center" wrapText="1"/>
    </xf>
    <xf numFmtId="2" fontId="20" fillId="0" borderId="22" xfId="0" applyNumberFormat="1" applyFont="1" applyFill="1" applyBorder="1" applyAlignment="1">
      <alignment horizontal="center" vertical="center" wrapText="1"/>
    </xf>
    <xf numFmtId="0" fontId="25" fillId="0" borderId="14" xfId="0" applyFont="1" applyFill="1" applyBorder="1" applyAlignment="1">
      <alignment horizontal="center" vertical="center"/>
    </xf>
    <xf numFmtId="0" fontId="20" fillId="0" borderId="13" xfId="0" applyFont="1" applyFill="1" applyBorder="1" applyAlignment="1">
      <alignment horizontal="right" wrapText="1"/>
    </xf>
    <xf numFmtId="0" fontId="20" fillId="0" borderId="14" xfId="0" applyFont="1" applyFill="1" applyBorder="1" applyAlignment="1">
      <alignment horizontal="right" wrapText="1"/>
    </xf>
    <xf numFmtId="0" fontId="20" fillId="0" borderId="14" xfId="0" applyFont="1" applyFill="1" applyBorder="1" applyAlignment="1">
      <alignment horizontal="center" vertical="center"/>
    </xf>
    <xf numFmtId="0" fontId="20" fillId="0" borderId="14" xfId="0" applyFont="1" applyFill="1" applyBorder="1" applyAlignment="1">
      <alignment horizontal="left"/>
    </xf>
    <xf numFmtId="0" fontId="23" fillId="0" borderId="14" xfId="0" applyFont="1" applyFill="1" applyBorder="1" applyAlignment="1">
      <alignment horizontal="center"/>
    </xf>
    <xf numFmtId="2" fontId="65" fillId="0" borderId="19" xfId="0" applyNumberFormat="1" applyFont="1" applyFill="1" applyBorder="1" applyAlignment="1">
      <alignment vertical="center" wrapText="1"/>
    </xf>
    <xf numFmtId="2" fontId="65" fillId="0" borderId="14" xfId="0" applyNumberFormat="1" applyFont="1" applyFill="1" applyBorder="1" applyAlignment="1">
      <alignment horizontal="center" vertical="center" wrapText="1"/>
    </xf>
    <xf numFmtId="0" fontId="20" fillId="0" borderId="14" xfId="0" applyFont="1" applyFill="1" applyBorder="1" applyAlignment="1">
      <alignment horizontal="right" vertical="center" wrapText="1"/>
    </xf>
    <xf numFmtId="1" fontId="20" fillId="0" borderId="14" xfId="0" applyNumberFormat="1" applyFont="1" applyFill="1" applyBorder="1" applyAlignment="1">
      <alignment horizontal="center" vertical="center" wrapText="1"/>
    </xf>
    <xf numFmtId="0" fontId="26" fillId="0" borderId="14" xfId="0" applyFont="1" applyFill="1" applyBorder="1" applyAlignment="1">
      <alignment horizontal="right" vertical="center" wrapText="1"/>
    </xf>
    <xf numFmtId="0" fontId="20" fillId="0" borderId="14" xfId="0" applyFont="1" applyFill="1" applyBorder="1" applyAlignment="1">
      <alignment vertical="center" wrapText="1"/>
    </xf>
    <xf numFmtId="2" fontId="26" fillId="0" borderId="14" xfId="0" applyNumberFormat="1" applyFont="1" applyFill="1" applyBorder="1" applyAlignment="1">
      <alignment horizontal="center" vertical="center" wrapText="1"/>
    </xf>
    <xf numFmtId="2" fontId="20" fillId="0" borderId="14" xfId="68" applyNumberFormat="1" applyFont="1" applyFill="1" applyBorder="1" applyAlignment="1">
      <alignment horizontal="center" vertical="center" wrapText="1"/>
      <protection/>
    </xf>
    <xf numFmtId="0" fontId="23" fillId="0" borderId="0" xfId="0" applyFont="1" applyFill="1" applyAlignment="1">
      <alignment vertical="center" wrapText="1"/>
    </xf>
    <xf numFmtId="0" fontId="26" fillId="0" borderId="14" xfId="0" applyFont="1" applyFill="1" applyBorder="1" applyAlignment="1">
      <alignment horizontal="center" vertical="center" wrapText="1"/>
    </xf>
    <xf numFmtId="0" fontId="26" fillId="0" borderId="14" xfId="0" applyFont="1" applyFill="1" applyBorder="1" applyAlignment="1">
      <alignment vertical="center" wrapText="1"/>
    </xf>
    <xf numFmtId="2" fontId="20" fillId="0" borderId="14" xfId="0" applyNumberFormat="1" applyFont="1" applyFill="1" applyBorder="1" applyAlignment="1">
      <alignment vertical="center" wrapText="1"/>
    </xf>
    <xf numFmtId="2" fontId="5" fillId="0" borderId="0" xfId="47" applyNumberFormat="1" applyFont="1" applyFill="1" applyAlignment="1">
      <alignment vertical="center" wrapText="1"/>
      <protection/>
    </xf>
    <xf numFmtId="0" fontId="19" fillId="0" borderId="0" xfId="68" applyFont="1" applyFill="1" applyBorder="1" applyAlignment="1">
      <alignment horizontal="center" vertical="center" wrapText="1"/>
      <protection/>
    </xf>
    <xf numFmtId="49" fontId="10" fillId="0" borderId="14"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9" fillId="0" borderId="14" xfId="68" applyFont="1" applyFill="1" applyBorder="1" applyAlignment="1">
      <alignment horizontal="left" vertical="center" wrapText="1"/>
      <protection/>
    </xf>
    <xf numFmtId="4" fontId="5" fillId="0" borderId="14" xfId="68" applyNumberFormat="1" applyFont="1" applyFill="1" applyBorder="1" applyAlignment="1">
      <alignment horizontal="center" vertical="center" wrapText="1"/>
      <protection/>
    </xf>
    <xf numFmtId="0" fontId="31" fillId="0" borderId="0" xfId="0" applyFont="1" applyFill="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6" fillId="0" borderId="0" xfId="0" applyFont="1" applyFill="1" applyBorder="1" applyAlignment="1">
      <alignment horizontal="left" vertical="center"/>
    </xf>
    <xf numFmtId="0" fontId="26" fillId="0" borderId="0" xfId="0" applyFont="1" applyFill="1" applyBorder="1" applyAlignment="1">
      <alignment horizontal="right" vertical="center"/>
    </xf>
    <xf numFmtId="0" fontId="26" fillId="0" borderId="0"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left" vertical="center"/>
    </xf>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0" fontId="33" fillId="0" borderId="0" xfId="0" applyFont="1" applyFill="1" applyAlignment="1">
      <alignment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center" vertical="center" wrapText="1"/>
    </xf>
    <xf numFmtId="0" fontId="23" fillId="0" borderId="14" xfId="0" applyFont="1" applyFill="1" applyBorder="1" applyAlignment="1">
      <alignment horizontal="right" vertical="center" wrapText="1"/>
    </xf>
    <xf numFmtId="2" fontId="23" fillId="0" borderId="14" xfId="0" applyNumberFormat="1" applyFont="1" applyFill="1" applyBorder="1" applyAlignment="1">
      <alignment horizontal="center" vertical="center" wrapText="1"/>
    </xf>
    <xf numFmtId="0" fontId="23" fillId="0" borderId="0" xfId="0" applyFont="1" applyFill="1" applyAlignment="1">
      <alignment vertical="center"/>
    </xf>
    <xf numFmtId="0" fontId="26" fillId="0" borderId="14" xfId="0" applyFont="1" applyFill="1" applyBorder="1" applyAlignment="1">
      <alignment horizontal="center" vertical="center"/>
    </xf>
    <xf numFmtId="4" fontId="9" fillId="0" borderId="0" xfId="47" applyNumberFormat="1" applyFont="1" applyAlignment="1">
      <alignment horizontal="center"/>
      <protection/>
    </xf>
    <xf numFmtId="0" fontId="5" fillId="0" borderId="0" xfId="47" applyFont="1" applyAlignment="1">
      <alignment/>
      <protection/>
    </xf>
    <xf numFmtId="0" fontId="5" fillId="0" borderId="0" xfId="47" applyFont="1">
      <alignment/>
      <protection/>
    </xf>
    <xf numFmtId="2" fontId="9" fillId="0" borderId="0" xfId="47" applyNumberFormat="1" applyFont="1" applyAlignment="1">
      <alignment horizontal="center"/>
      <protection/>
    </xf>
    <xf numFmtId="0" fontId="1" fillId="0" borderId="0" xfId="47" applyFont="1" applyAlignment="1">
      <alignment vertical="center"/>
      <protection/>
    </xf>
    <xf numFmtId="0" fontId="29" fillId="34" borderId="14" xfId="0" applyFont="1" applyFill="1" applyBorder="1" applyAlignment="1">
      <alignment horizontal="center" vertical="center" textRotation="90" wrapText="1"/>
    </xf>
    <xf numFmtId="0" fontId="29" fillId="34" borderId="17" xfId="0" applyFont="1" applyFill="1" applyBorder="1" applyAlignment="1">
      <alignment horizontal="center" vertical="center" textRotation="90" wrapText="1"/>
    </xf>
    <xf numFmtId="0" fontId="0" fillId="0" borderId="2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Border="1" applyAlignment="1">
      <alignment horizontal="left" vertical="center" wrapText="1"/>
    </xf>
    <xf numFmtId="0" fontId="0" fillId="0" borderId="15" xfId="0" applyFont="1" applyBorder="1" applyAlignment="1">
      <alignment horizontal="left" vertical="center" wrapText="1"/>
    </xf>
    <xf numFmtId="0" fontId="65" fillId="0" borderId="14" xfId="0" applyFont="1" applyFill="1" applyBorder="1" applyAlignment="1">
      <alignment horizontal="center" vertical="center" wrapText="1"/>
    </xf>
    <xf numFmtId="0" fontId="13" fillId="0" borderId="14" xfId="64" applyFont="1" applyBorder="1" applyAlignment="1">
      <alignment horizontal="left" vertical="center"/>
      <protection/>
    </xf>
    <xf numFmtId="0" fontId="13" fillId="0" borderId="14" xfId="68" applyFont="1" applyBorder="1" applyAlignment="1">
      <alignment horizontal="right" vertical="center"/>
      <protection/>
    </xf>
    <xf numFmtId="0" fontId="13" fillId="0" borderId="14" xfId="64" applyFont="1" applyBorder="1" applyAlignment="1">
      <alignment horizontal="left" vertical="center" wrapText="1"/>
      <protection/>
    </xf>
    <xf numFmtId="0" fontId="12" fillId="0" borderId="14" xfId="64" applyFont="1" applyBorder="1" applyAlignment="1">
      <alignment horizontal="right" vertical="center"/>
      <protection/>
    </xf>
    <xf numFmtId="0" fontId="5" fillId="0" borderId="0" xfId="68" applyFont="1" applyBorder="1" applyAlignment="1">
      <alignment horizontal="left" vertical="center" wrapText="1"/>
      <protection/>
    </xf>
    <xf numFmtId="0" fontId="9" fillId="0" borderId="0" xfId="68" applyFont="1" applyBorder="1" applyAlignment="1">
      <alignment horizontal="left" vertical="center" wrapText="1"/>
      <protection/>
    </xf>
    <xf numFmtId="0" fontId="5" fillId="0" borderId="0" xfId="68" applyFont="1" applyBorder="1" applyAlignment="1">
      <alignment horizontal="left"/>
      <protection/>
    </xf>
    <xf numFmtId="0" fontId="9" fillId="0" borderId="0" xfId="68" applyFont="1" applyBorder="1" applyAlignment="1">
      <alignment horizontal="left"/>
      <protection/>
    </xf>
    <xf numFmtId="0" fontId="3" fillId="0" borderId="0" xfId="64" applyFont="1" applyBorder="1" applyAlignment="1">
      <alignment horizontal="right" vertical="center"/>
      <protection/>
    </xf>
    <xf numFmtId="0" fontId="3" fillId="0" borderId="0" xfId="64" applyFont="1" applyBorder="1" applyAlignment="1">
      <alignment horizontal="right"/>
      <protection/>
    </xf>
    <xf numFmtId="0" fontId="3" fillId="0" borderId="0" xfId="64" applyFont="1" applyBorder="1" applyAlignment="1">
      <alignment horizontal="center"/>
      <protection/>
    </xf>
    <xf numFmtId="0" fontId="4" fillId="0" borderId="0" xfId="64" applyFont="1" applyBorder="1" applyAlignment="1">
      <alignment horizontal="center" vertical="top"/>
      <protection/>
    </xf>
    <xf numFmtId="0" fontId="5" fillId="0" borderId="0" xfId="64" applyFont="1" applyBorder="1" applyAlignment="1">
      <alignment horizontal="right"/>
      <protection/>
    </xf>
    <xf numFmtId="0" fontId="7" fillId="0" borderId="0" xfId="64" applyFont="1" applyBorder="1" applyAlignment="1">
      <alignment horizontal="center" vertical="center"/>
      <protection/>
    </xf>
    <xf numFmtId="0" fontId="8" fillId="0" borderId="11" xfId="47" applyFont="1" applyBorder="1" applyAlignment="1">
      <alignment horizontal="right" vertical="center" wrapText="1"/>
      <protection/>
    </xf>
    <xf numFmtId="0" fontId="1" fillId="0" borderId="0" xfId="47" applyFont="1" applyBorder="1" applyAlignment="1">
      <alignment horizontal="left" vertical="center"/>
      <protection/>
    </xf>
    <xf numFmtId="0" fontId="8" fillId="0" borderId="14" xfId="47" applyFont="1" applyBorder="1" applyAlignment="1">
      <alignment horizontal="center" vertical="center" wrapText="1"/>
      <protection/>
    </xf>
    <xf numFmtId="0" fontId="8" fillId="0" borderId="14" xfId="47" applyFont="1" applyBorder="1" applyAlignment="1">
      <alignment horizontal="right" vertical="center"/>
      <protection/>
    </xf>
    <xf numFmtId="0" fontId="5" fillId="0" borderId="15" xfId="47" applyFont="1" applyBorder="1" applyAlignment="1">
      <alignment horizontal="right" vertical="center" wrapText="1"/>
      <protection/>
    </xf>
    <xf numFmtId="0" fontId="5" fillId="0" borderId="11" xfId="47" applyFont="1" applyBorder="1" applyAlignment="1">
      <alignment horizontal="right" vertical="center" wrapText="1"/>
      <protection/>
    </xf>
    <xf numFmtId="0" fontId="5" fillId="0" borderId="0" xfId="47" applyFont="1" applyBorder="1" applyAlignment="1">
      <alignment horizontal="right"/>
      <protection/>
    </xf>
    <xf numFmtId="0" fontId="14" fillId="0" borderId="0" xfId="47" applyFont="1" applyBorder="1" applyAlignment="1">
      <alignment horizontal="center"/>
      <protection/>
    </xf>
    <xf numFmtId="0" fontId="4" fillId="0" borderId="0" xfId="47" applyFont="1" applyBorder="1" applyAlignment="1">
      <alignment horizontal="center" vertical="top" wrapText="1"/>
      <protection/>
    </xf>
    <xf numFmtId="0" fontId="8" fillId="0" borderId="0" xfId="47" applyFont="1" applyFill="1" applyBorder="1" applyAlignment="1">
      <alignment horizontal="left" vertical="center" wrapText="1"/>
      <protection/>
    </xf>
    <xf numFmtId="0" fontId="9"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0" fontId="19" fillId="0" borderId="0" xfId="68" applyFont="1" applyFill="1" applyBorder="1" applyAlignment="1">
      <alignment horizontal="center" vertical="center" wrapText="1"/>
      <protection/>
    </xf>
    <xf numFmtId="0" fontId="20" fillId="0" borderId="0" xfId="0" applyFont="1" applyBorder="1" applyAlignment="1">
      <alignment horizontal="left" vertical="center" wrapText="1"/>
    </xf>
    <xf numFmtId="0" fontId="20" fillId="0" borderId="0" xfId="0" applyFont="1" applyFill="1" applyBorder="1" applyAlignment="1">
      <alignment horizontal="lef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3 2"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3" xfId="60"/>
    <cellStyle name="Normal 3" xfId="61"/>
    <cellStyle name="Normal 4" xfId="62"/>
    <cellStyle name="Normal 5" xfId="63"/>
    <cellStyle name="Normal_Polu_vidusskola_kopeja" xfId="64"/>
    <cellStyle name="Note" xfId="65"/>
    <cellStyle name="Output" xfId="66"/>
    <cellStyle name="Percent" xfId="67"/>
    <cellStyle name="Style 1" xfId="68"/>
    <cellStyle name="Style 1 2" xfId="69"/>
    <cellStyle name="Title" xfId="70"/>
    <cellStyle name="Total" xfId="71"/>
    <cellStyle name="Warning Text" xfId="72"/>
    <cellStyle name="Стиль 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8"/>
  <sheetViews>
    <sheetView zoomScalePageLayoutView="0" workbookViewId="0" topLeftCell="A1">
      <selection activeCell="J8" sqref="J8:J14"/>
    </sheetView>
  </sheetViews>
  <sheetFormatPr defaultColWidth="10.00390625" defaultRowHeight="15"/>
  <cols>
    <col min="1" max="5" width="10.00390625" style="156" customWidth="1"/>
    <col min="6" max="7" width="10.00390625" style="176" customWidth="1"/>
    <col min="8" max="16384" width="10.00390625" style="156" customWidth="1"/>
  </cols>
  <sheetData>
    <row r="1" spans="1:10" ht="36.75" customHeight="1">
      <c r="A1" s="151"/>
      <c r="B1" s="151"/>
      <c r="C1" s="152" t="s">
        <v>93</v>
      </c>
      <c r="D1" s="153" t="s">
        <v>94</v>
      </c>
      <c r="E1" s="152" t="s">
        <v>95</v>
      </c>
      <c r="F1" s="154" t="s">
        <v>96</v>
      </c>
      <c r="G1" s="152" t="s">
        <v>97</v>
      </c>
      <c r="H1" s="152" t="s">
        <v>96</v>
      </c>
      <c r="I1" s="173" t="s">
        <v>143</v>
      </c>
      <c r="J1" s="155"/>
    </row>
    <row r="2" spans="1:10" ht="12.75" customHeight="1">
      <c r="A2" s="239" t="s">
        <v>98</v>
      </c>
      <c r="B2" s="157" t="s">
        <v>36</v>
      </c>
      <c r="C2" s="158">
        <f>9.97</f>
        <v>9.97</v>
      </c>
      <c r="D2" s="158">
        <v>46.8</v>
      </c>
      <c r="E2" s="158">
        <f>C2+0.7</f>
        <v>10.67</v>
      </c>
      <c r="F2" s="158">
        <v>514.7</v>
      </c>
      <c r="G2" s="159"/>
      <c r="H2" s="160">
        <f>F2-G2</f>
        <v>514.7</v>
      </c>
      <c r="I2" s="160">
        <v>142.15</v>
      </c>
      <c r="J2" s="160">
        <f>G9</f>
        <v>33.6</v>
      </c>
    </row>
    <row r="3" spans="1:10" ht="15">
      <c r="A3" s="239"/>
      <c r="B3" s="157" t="s">
        <v>99</v>
      </c>
      <c r="C3" s="158">
        <f>9.97</f>
        <v>9.97</v>
      </c>
      <c r="D3" s="158">
        <v>14.83</v>
      </c>
      <c r="E3" s="158">
        <f>C3+0.7</f>
        <v>10.67</v>
      </c>
      <c r="F3" s="158">
        <v>508.9</v>
      </c>
      <c r="G3" s="159"/>
      <c r="H3" s="160">
        <f>F3-G3</f>
        <v>508.9</v>
      </c>
      <c r="I3" s="158">
        <v>122.24</v>
      </c>
      <c r="J3" s="158"/>
    </row>
    <row r="4" spans="1:10" ht="15">
      <c r="A4" s="239"/>
      <c r="B4" s="157" t="s">
        <v>100</v>
      </c>
      <c r="C4" s="158">
        <f>9.97</f>
        <v>9.97</v>
      </c>
      <c r="D4" s="158">
        <v>42.6</v>
      </c>
      <c r="E4" s="158">
        <f>C4+0.7</f>
        <v>10.67</v>
      </c>
      <c r="F4" s="158">
        <v>22.03</v>
      </c>
      <c r="G4" s="159"/>
      <c r="H4" s="160">
        <f>F4-G4</f>
        <v>22.03</v>
      </c>
      <c r="I4" s="158">
        <v>1.92</v>
      </c>
      <c r="J4" s="158"/>
    </row>
    <row r="5" spans="1:10" ht="15.75" thickBot="1">
      <c r="A5" s="240"/>
      <c r="B5" s="161" t="s">
        <v>101</v>
      </c>
      <c r="C5" s="158">
        <f>9.97</f>
        <v>9.97</v>
      </c>
      <c r="D5" s="162">
        <v>14.83</v>
      </c>
      <c r="E5" s="158">
        <f>C5+0.7</f>
        <v>10.67</v>
      </c>
      <c r="F5" s="162">
        <v>136.47</v>
      </c>
      <c r="G5" s="163"/>
      <c r="H5" s="164">
        <f>F5-G5</f>
        <v>136.47</v>
      </c>
      <c r="I5" s="162">
        <v>17.29</v>
      </c>
      <c r="J5" s="162"/>
    </row>
    <row r="6" spans="1:11" s="170" customFormat="1" ht="12.75" customHeight="1" thickBot="1">
      <c r="A6" s="165"/>
      <c r="B6" s="166"/>
      <c r="C6" s="166"/>
      <c r="D6" s="167">
        <f>SUM(D2:D5)</f>
        <v>119.05999999999999</v>
      </c>
      <c r="E6" s="167"/>
      <c r="F6" s="167">
        <f>SUM(F2:F5)</f>
        <v>1182.1000000000001</v>
      </c>
      <c r="G6" s="167">
        <f>G16+G17-G15-G9</f>
        <v>180.72000000000003</v>
      </c>
      <c r="H6" s="167">
        <f>F6-G6</f>
        <v>1001.3800000000001</v>
      </c>
      <c r="I6" s="195">
        <f>SUM(I2:I5)</f>
        <v>283.6</v>
      </c>
      <c r="J6" s="168">
        <f>I6-SUM(J2:J5)</f>
        <v>250.00000000000003</v>
      </c>
      <c r="K6" s="169"/>
    </row>
    <row r="7" spans="1:10" ht="30">
      <c r="A7" s="241" t="s">
        <v>102</v>
      </c>
      <c r="B7" s="241"/>
      <c r="C7" s="171" t="s">
        <v>94</v>
      </c>
      <c r="D7" s="171" t="s">
        <v>95</v>
      </c>
      <c r="E7" s="171" t="s">
        <v>96</v>
      </c>
      <c r="F7" s="171" t="s">
        <v>103</v>
      </c>
      <c r="G7" s="171" t="s">
        <v>96</v>
      </c>
      <c r="H7" s="171" t="s">
        <v>104</v>
      </c>
      <c r="I7" s="171" t="s">
        <v>105</v>
      </c>
      <c r="J7" s="172" t="s">
        <v>106</v>
      </c>
    </row>
    <row r="8" spans="1:12" ht="15">
      <c r="A8" s="242" t="s">
        <v>107</v>
      </c>
      <c r="B8" s="242"/>
      <c r="C8" s="173">
        <v>0.6</v>
      </c>
      <c r="D8" s="173">
        <v>1.4</v>
      </c>
      <c r="E8" s="173">
        <f aca="true" t="shared" si="0" ref="E8:E15">ROUND(C8*D8,2)</f>
        <v>0.84</v>
      </c>
      <c r="F8" s="173">
        <v>1</v>
      </c>
      <c r="G8" s="173">
        <f>ROUND(E8*F8,2)</f>
        <v>0.84</v>
      </c>
      <c r="H8" s="173">
        <f>ROUND((C8+2*D8)*F8,2)</f>
        <v>3.4</v>
      </c>
      <c r="I8" s="173">
        <f>ROUND(H8*0.3,2)</f>
        <v>1.02</v>
      </c>
      <c r="J8" s="173">
        <f>ROUND((F8+0.1)*C8,2)</f>
        <v>0.66</v>
      </c>
      <c r="L8" s="156">
        <f>E8*88</f>
        <v>73.92</v>
      </c>
    </row>
    <row r="9" spans="1:12" ht="15">
      <c r="A9" s="242" t="s">
        <v>108</v>
      </c>
      <c r="B9" s="242"/>
      <c r="C9" s="173">
        <v>1.2</v>
      </c>
      <c r="D9" s="173">
        <v>1.4</v>
      </c>
      <c r="E9" s="173">
        <f t="shared" si="0"/>
        <v>1.68</v>
      </c>
      <c r="F9" s="173">
        <v>20</v>
      </c>
      <c r="G9" s="173">
        <f aca="true" t="shared" si="1" ref="G9:G15">ROUND(E9*F9,2)</f>
        <v>33.6</v>
      </c>
      <c r="H9" s="173">
        <f aca="true" t="shared" si="2" ref="H9:H18">ROUND((C9+2*D9)*F9,2)</f>
        <v>80</v>
      </c>
      <c r="I9" s="173">
        <f aca="true" t="shared" si="3" ref="I9:I15">ROUND(H9*0.3,2)</f>
        <v>24</v>
      </c>
      <c r="J9" s="173">
        <f aca="true" t="shared" si="4" ref="J9:J15">ROUND((F9+0.1)*C9,2)</f>
        <v>24.12</v>
      </c>
      <c r="L9" s="156">
        <f aca="true" t="shared" si="5" ref="L9:L15">E9*88</f>
        <v>147.84</v>
      </c>
    </row>
    <row r="10" spans="1:12" ht="15">
      <c r="A10" s="242" t="s">
        <v>109</v>
      </c>
      <c r="B10" s="242"/>
      <c r="C10" s="173">
        <v>1.2</v>
      </c>
      <c r="D10" s="173">
        <v>0.8</v>
      </c>
      <c r="E10" s="173">
        <f t="shared" si="0"/>
        <v>0.96</v>
      </c>
      <c r="F10" s="173">
        <v>1</v>
      </c>
      <c r="G10" s="173">
        <f t="shared" si="1"/>
        <v>0.96</v>
      </c>
      <c r="H10" s="173">
        <f t="shared" si="2"/>
        <v>2.8</v>
      </c>
      <c r="I10" s="173">
        <f t="shared" si="3"/>
        <v>0.84</v>
      </c>
      <c r="J10" s="173">
        <f t="shared" si="4"/>
        <v>1.32</v>
      </c>
      <c r="L10" s="156">
        <f t="shared" si="5"/>
        <v>84.47999999999999</v>
      </c>
    </row>
    <row r="11" spans="1:12" ht="15">
      <c r="A11" s="242" t="s">
        <v>110</v>
      </c>
      <c r="B11" s="242"/>
      <c r="C11" s="173">
        <v>0.6</v>
      </c>
      <c r="D11" s="173">
        <v>1.8</v>
      </c>
      <c r="E11" s="173">
        <f t="shared" si="0"/>
        <v>1.08</v>
      </c>
      <c r="F11" s="173">
        <v>14</v>
      </c>
      <c r="G11" s="173">
        <f t="shared" si="1"/>
        <v>15.12</v>
      </c>
      <c r="H11" s="173">
        <f t="shared" si="2"/>
        <v>58.8</v>
      </c>
      <c r="I11" s="173">
        <f t="shared" si="3"/>
        <v>17.64</v>
      </c>
      <c r="J11" s="173">
        <f t="shared" si="4"/>
        <v>8.46</v>
      </c>
      <c r="L11" s="156">
        <f t="shared" si="5"/>
        <v>95.04</v>
      </c>
    </row>
    <row r="12" spans="1:12" ht="15">
      <c r="A12" s="242" t="s">
        <v>111</v>
      </c>
      <c r="B12" s="242"/>
      <c r="C12" s="173">
        <v>1.2</v>
      </c>
      <c r="D12" s="173">
        <v>1.8</v>
      </c>
      <c r="E12" s="173">
        <f t="shared" si="0"/>
        <v>2.16</v>
      </c>
      <c r="F12" s="173">
        <v>64</v>
      </c>
      <c r="G12" s="173">
        <f t="shared" si="1"/>
        <v>138.24</v>
      </c>
      <c r="H12" s="173">
        <f t="shared" si="2"/>
        <v>307.2</v>
      </c>
      <c r="I12" s="173">
        <f t="shared" si="3"/>
        <v>92.16</v>
      </c>
      <c r="J12" s="173">
        <f t="shared" si="4"/>
        <v>76.92</v>
      </c>
      <c r="L12" s="156">
        <f t="shared" si="5"/>
        <v>190.08</v>
      </c>
    </row>
    <row r="13" spans="1:12" ht="15">
      <c r="A13" s="242" t="s">
        <v>112</v>
      </c>
      <c r="B13" s="242"/>
      <c r="C13" s="173">
        <v>1.6</v>
      </c>
      <c r="D13" s="173">
        <v>1.8</v>
      </c>
      <c r="E13" s="173">
        <f t="shared" si="0"/>
        <v>2.88</v>
      </c>
      <c r="F13" s="173">
        <v>5</v>
      </c>
      <c r="G13" s="173">
        <f t="shared" si="1"/>
        <v>14.4</v>
      </c>
      <c r="H13" s="173">
        <f t="shared" si="2"/>
        <v>26</v>
      </c>
      <c r="I13" s="173">
        <f t="shared" si="3"/>
        <v>7.8</v>
      </c>
      <c r="J13" s="173">
        <f t="shared" si="4"/>
        <v>8.16</v>
      </c>
      <c r="L13" s="156">
        <f t="shared" si="5"/>
        <v>253.44</v>
      </c>
    </row>
    <row r="14" spans="1:12" ht="15">
      <c r="A14" s="242" t="s">
        <v>113</v>
      </c>
      <c r="B14" s="242"/>
      <c r="C14" s="173">
        <v>1.2</v>
      </c>
      <c r="D14" s="173">
        <v>1.2</v>
      </c>
      <c r="E14" s="173">
        <f>ROUND(C14*D14,2)</f>
        <v>1.44</v>
      </c>
      <c r="F14" s="173">
        <v>1</v>
      </c>
      <c r="G14" s="173">
        <f t="shared" si="1"/>
        <v>1.44</v>
      </c>
      <c r="H14" s="173">
        <f t="shared" si="2"/>
        <v>3.6</v>
      </c>
      <c r="I14" s="173">
        <f t="shared" si="3"/>
        <v>1.08</v>
      </c>
      <c r="J14" s="173">
        <f>ROUND((F14+0.1)*C14,2)</f>
        <v>1.32</v>
      </c>
      <c r="L14" s="156">
        <f>E14*88</f>
        <v>126.72</v>
      </c>
    </row>
    <row r="15" spans="1:12" ht="15">
      <c r="A15" s="242" t="s">
        <v>138</v>
      </c>
      <c r="B15" s="242"/>
      <c r="C15" s="173">
        <v>0.8</v>
      </c>
      <c r="D15" s="173">
        <v>0.6</v>
      </c>
      <c r="E15" s="173">
        <f t="shared" si="0"/>
        <v>0.48</v>
      </c>
      <c r="F15" s="173">
        <v>5</v>
      </c>
      <c r="G15" s="173">
        <f t="shared" si="1"/>
        <v>2.4</v>
      </c>
      <c r="H15" s="173">
        <f t="shared" si="2"/>
        <v>10</v>
      </c>
      <c r="I15" s="173">
        <f t="shared" si="3"/>
        <v>3</v>
      </c>
      <c r="J15" s="173">
        <f t="shared" si="4"/>
        <v>4.08</v>
      </c>
      <c r="L15" s="156">
        <f t="shared" si="5"/>
        <v>42.239999999999995</v>
      </c>
    </row>
    <row r="16" spans="1:10" ht="15">
      <c r="A16" s="245"/>
      <c r="B16" s="245"/>
      <c r="C16" s="174"/>
      <c r="D16" s="174"/>
      <c r="E16" s="174" t="s">
        <v>40</v>
      </c>
      <c r="F16" s="174">
        <f>SUM(F8:F15)</f>
        <v>111</v>
      </c>
      <c r="G16" s="196">
        <f>SUM(G8:G15)</f>
        <v>207.00000000000003</v>
      </c>
      <c r="H16" s="173"/>
      <c r="I16" s="174"/>
      <c r="J16" s="174">
        <f>SUM(J8:J15)</f>
        <v>125.03999999999999</v>
      </c>
    </row>
    <row r="17" spans="1:10" ht="15">
      <c r="A17" s="242" t="s">
        <v>139</v>
      </c>
      <c r="B17" s="242"/>
      <c r="C17" s="173">
        <v>0.9</v>
      </c>
      <c r="D17" s="173">
        <v>2.7</v>
      </c>
      <c r="E17" s="173">
        <f>ROUND(C17*D17,2)</f>
        <v>2.43</v>
      </c>
      <c r="F17" s="173">
        <v>4</v>
      </c>
      <c r="G17" s="173">
        <f>ROUND(E17*F17,2)</f>
        <v>9.72</v>
      </c>
      <c r="H17" s="173">
        <f>ROUND((C17+2*D17)*F17,2)</f>
        <v>25.2</v>
      </c>
      <c r="I17" s="173">
        <f>ROUND(H17*0.3,2)</f>
        <v>7.56</v>
      </c>
      <c r="J17" s="173"/>
    </row>
    <row r="18" spans="1:10" ht="15">
      <c r="A18" s="242" t="s">
        <v>140</v>
      </c>
      <c r="B18" s="242"/>
      <c r="C18" s="173">
        <v>1.35</v>
      </c>
      <c r="D18" s="173">
        <v>2.3</v>
      </c>
      <c r="E18" s="173">
        <f>ROUND(C18*D18,2)</f>
        <v>3.11</v>
      </c>
      <c r="F18" s="173">
        <v>1</v>
      </c>
      <c r="G18" s="173">
        <f>ROUND(E18*F18,2)</f>
        <v>3.11</v>
      </c>
      <c r="H18" s="173">
        <f t="shared" si="2"/>
        <v>5.95</v>
      </c>
      <c r="I18" s="173">
        <f>ROUND(H18*0.3,2)</f>
        <v>1.79</v>
      </c>
      <c r="J18" s="173"/>
    </row>
    <row r="19" spans="1:10" ht="15">
      <c r="A19" s="245"/>
      <c r="B19" s="245"/>
      <c r="C19" s="174"/>
      <c r="D19" s="174"/>
      <c r="E19" s="174" t="s">
        <v>40</v>
      </c>
      <c r="F19" s="174">
        <f>SUM(F17:F18)</f>
        <v>5</v>
      </c>
      <c r="G19" s="174">
        <f>SUM(G17:G18)</f>
        <v>12.83</v>
      </c>
      <c r="H19" s="174">
        <f>SUM(H17:H18)</f>
        <v>31.15</v>
      </c>
      <c r="I19" s="174">
        <f>SUM(I8:I18)</f>
        <v>156.89000000000001</v>
      </c>
      <c r="J19" s="174"/>
    </row>
    <row r="20" spans="1:10" ht="15">
      <c r="A20" s="243" t="s">
        <v>114</v>
      </c>
      <c r="B20" s="244"/>
      <c r="C20" s="244"/>
      <c r="D20" s="244"/>
      <c r="E20" s="244"/>
      <c r="F20" s="244"/>
      <c r="G20" s="175">
        <v>1</v>
      </c>
      <c r="H20" s="175">
        <v>5.5</v>
      </c>
      <c r="I20" s="175"/>
      <c r="J20" s="175"/>
    </row>
    <row r="21" spans="5:7" ht="15">
      <c r="E21" s="176"/>
      <c r="G21" s="156"/>
    </row>
    <row r="23" spans="1:10" ht="36.75" customHeight="1">
      <c r="A23" s="151"/>
      <c r="B23" s="151"/>
      <c r="C23" s="152" t="s">
        <v>93</v>
      </c>
      <c r="D23" s="153" t="s">
        <v>94</v>
      </c>
      <c r="E23" s="152" t="s">
        <v>95</v>
      </c>
      <c r="F23" s="154" t="s">
        <v>96</v>
      </c>
      <c r="G23" s="152" t="s">
        <v>97</v>
      </c>
      <c r="H23" s="152" t="s">
        <v>96</v>
      </c>
      <c r="I23" s="155"/>
      <c r="J23" s="155"/>
    </row>
    <row r="24" spans="1:10" ht="12.75" customHeight="1">
      <c r="A24" s="239" t="s">
        <v>98</v>
      </c>
      <c r="B24" s="157" t="s">
        <v>36</v>
      </c>
      <c r="C24" s="158">
        <f>9.7+2.85</f>
        <v>12.549999999999999</v>
      </c>
      <c r="D24" s="158">
        <v>42.6</v>
      </c>
      <c r="E24" s="158">
        <f>C24+1.5</f>
        <v>14.049999999999999</v>
      </c>
      <c r="F24" s="158"/>
      <c r="G24" s="159"/>
      <c r="H24" s="160"/>
      <c r="I24" s="160">
        <v>590</v>
      </c>
      <c r="J24" s="160"/>
    </row>
    <row r="25" spans="1:10" ht="15">
      <c r="A25" s="239"/>
      <c r="B25" s="157" t="s">
        <v>141</v>
      </c>
      <c r="C25" s="158">
        <f>9.7+2.85</f>
        <v>12.549999999999999</v>
      </c>
      <c r="D25" s="158">
        <v>14.83</v>
      </c>
      <c r="E25" s="158">
        <f>C25+1.5</f>
        <v>14.049999999999999</v>
      </c>
      <c r="F25" s="158"/>
      <c r="G25" s="159"/>
      <c r="H25" s="160"/>
      <c r="I25" s="158">
        <v>607.73</v>
      </c>
      <c r="J25" s="158"/>
    </row>
    <row r="26" spans="1:10" ht="15">
      <c r="A26" s="239"/>
      <c r="B26" s="157" t="s">
        <v>100</v>
      </c>
      <c r="C26" s="158">
        <f>9.7+2.85</f>
        <v>12.549999999999999</v>
      </c>
      <c r="D26" s="158">
        <v>42.6</v>
      </c>
      <c r="E26" s="158">
        <f>C26+1.5</f>
        <v>14.049999999999999</v>
      </c>
      <c r="F26" s="158"/>
      <c r="G26" s="159"/>
      <c r="H26" s="160"/>
      <c r="I26" s="158">
        <f>149.57+22.03+1.92</f>
        <v>173.51999999999998</v>
      </c>
      <c r="J26" s="158"/>
    </row>
    <row r="27" spans="1:10" ht="15.75" thickBot="1">
      <c r="A27" s="240"/>
      <c r="B27" s="161" t="s">
        <v>101</v>
      </c>
      <c r="C27" s="162"/>
      <c r="D27" s="162"/>
      <c r="E27" s="158"/>
      <c r="F27" s="162"/>
      <c r="G27" s="163"/>
      <c r="H27" s="164"/>
      <c r="I27" s="162">
        <v>175.54</v>
      </c>
      <c r="J27" s="162"/>
    </row>
    <row r="28" spans="1:11" s="170" customFormat="1" ht="12.75" customHeight="1" thickBot="1">
      <c r="A28" s="165"/>
      <c r="B28" s="166"/>
      <c r="C28" s="166"/>
      <c r="D28" s="167">
        <f>SUM(D24:D27)</f>
        <v>100.03</v>
      </c>
      <c r="E28" s="167"/>
      <c r="F28" s="167"/>
      <c r="G28" s="167"/>
      <c r="H28" s="167"/>
      <c r="I28" s="195">
        <f>SUM(I24:I27)</f>
        <v>1546.79</v>
      </c>
      <c r="J28" s="168"/>
      <c r="K28" s="169"/>
    </row>
  </sheetData>
  <sheetProtection/>
  <mergeCells count="16">
    <mergeCell ref="A20:F20"/>
    <mergeCell ref="A24:A27"/>
    <mergeCell ref="A12:B12"/>
    <mergeCell ref="A13:B13"/>
    <mergeCell ref="A15:B15"/>
    <mergeCell ref="A16:B16"/>
    <mergeCell ref="A17:B17"/>
    <mergeCell ref="A18:B18"/>
    <mergeCell ref="A14:B14"/>
    <mergeCell ref="A19:B19"/>
    <mergeCell ref="A2:A5"/>
    <mergeCell ref="A7:B7"/>
    <mergeCell ref="A8:B8"/>
    <mergeCell ref="A9:B9"/>
    <mergeCell ref="A10:B10"/>
    <mergeCell ref="A11:B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32"/>
  <sheetViews>
    <sheetView view="pageBreakPreview" zoomScale="60" zoomScalePageLayoutView="0" workbookViewId="0" topLeftCell="A7">
      <selection activeCell="F19" sqref="F19"/>
    </sheetView>
  </sheetViews>
  <sheetFormatPr defaultColWidth="9.28125" defaultRowHeight="15"/>
  <cols>
    <col min="1" max="1" width="9.140625" style="1" customWidth="1"/>
    <col min="2" max="2" width="12.7109375" style="1" customWidth="1"/>
    <col min="3" max="3" width="48.7109375" style="1" customWidth="1"/>
    <col min="4" max="4" width="24.00390625" style="1" customWidth="1"/>
    <col min="5" max="16384" width="9.28125" style="2" customWidth="1"/>
  </cols>
  <sheetData>
    <row r="2" spans="1:4" ht="15">
      <c r="A2" s="255" t="s">
        <v>0</v>
      </c>
      <c r="B2" s="255"/>
      <c r="C2" s="255"/>
      <c r="D2" s="255"/>
    </row>
    <row r="3" spans="1:4" ht="15">
      <c r="A3" s="256" t="s">
        <v>1</v>
      </c>
      <c r="B3" s="256"/>
      <c r="C3" s="256"/>
      <c r="D3" s="256"/>
    </row>
    <row r="4" spans="1:4" ht="12.75">
      <c r="A4" s="257" t="s">
        <v>2</v>
      </c>
      <c r="B4" s="257"/>
      <c r="C4" s="257"/>
      <c r="D4" s="257"/>
    </row>
    <row r="5" spans="1:4" ht="12.75">
      <c r="A5" s="3"/>
      <c r="B5" s="3"/>
      <c r="C5" s="3"/>
      <c r="D5" s="4" t="s">
        <v>3</v>
      </c>
    </row>
    <row r="6" spans="2:4" ht="14.25">
      <c r="B6" s="258" t="s">
        <v>4</v>
      </c>
      <c r="C6" s="258"/>
      <c r="D6" s="258"/>
    </row>
    <row r="7" spans="1:4" s="6" customFormat="1" ht="18">
      <c r="A7" s="1"/>
      <c r="B7" s="5"/>
      <c r="C7" s="5"/>
      <c r="D7" s="5"/>
    </row>
    <row r="8" spans="1:4" ht="20.25">
      <c r="A8" s="259" t="s">
        <v>5</v>
      </c>
      <c r="B8" s="259"/>
      <c r="C8" s="259"/>
      <c r="D8" s="259"/>
    </row>
    <row r="9" spans="1:4" ht="15">
      <c r="A9" s="7"/>
      <c r="B9" s="7"/>
      <c r="C9" s="7"/>
      <c r="D9" s="7"/>
    </row>
    <row r="10" spans="1:4" ht="48.75" customHeight="1">
      <c r="A10" s="250" t="s">
        <v>6</v>
      </c>
      <c r="B10" s="250"/>
      <c r="C10" s="251" t="s">
        <v>205</v>
      </c>
      <c r="D10" s="251"/>
    </row>
    <row r="11" spans="1:4" ht="48.75" customHeight="1">
      <c r="A11" s="250" t="s">
        <v>7</v>
      </c>
      <c r="B11" s="250"/>
      <c r="C11" s="251" t="s">
        <v>205</v>
      </c>
      <c r="D11" s="251"/>
    </row>
    <row r="12" spans="1:4" s="9" customFormat="1" ht="17.25" customHeight="1">
      <c r="A12" s="252" t="s">
        <v>8</v>
      </c>
      <c r="B12" s="252"/>
      <c r="C12" s="8" t="s">
        <v>207</v>
      </c>
      <c r="D12" s="8"/>
    </row>
    <row r="13" spans="1:4" s="9" customFormat="1" ht="16.5" customHeight="1">
      <c r="A13" s="252" t="s">
        <v>9</v>
      </c>
      <c r="B13" s="252"/>
      <c r="C13" s="253" t="s">
        <v>206</v>
      </c>
      <c r="D13" s="253"/>
    </row>
    <row r="14" spans="1:4" s="9" customFormat="1" ht="16.5" customHeight="1">
      <c r="A14" s="10"/>
      <c r="B14" s="11"/>
      <c r="C14" s="11"/>
      <c r="D14" s="11"/>
    </row>
    <row r="15" spans="1:4" s="9" customFormat="1" ht="16.5" customHeight="1">
      <c r="A15" s="254" t="s">
        <v>224</v>
      </c>
      <c r="B15" s="254"/>
      <c r="C15" s="254"/>
      <c r="D15" s="254"/>
    </row>
    <row r="16" spans="1:4" s="9" customFormat="1" ht="17.25" customHeight="1">
      <c r="A16" s="12"/>
      <c r="B16" s="12"/>
      <c r="C16" s="12"/>
      <c r="D16" s="13"/>
    </row>
    <row r="17" spans="1:4" s="14" customFormat="1" ht="33">
      <c r="A17" s="70" t="s">
        <v>10</v>
      </c>
      <c r="B17" s="70" t="s">
        <v>11</v>
      </c>
      <c r="C17" s="70" t="s">
        <v>12</v>
      </c>
      <c r="D17" s="70" t="s">
        <v>13</v>
      </c>
    </row>
    <row r="18" spans="1:4" s="14" customFormat="1" ht="42.75">
      <c r="A18" s="209" t="s">
        <v>14</v>
      </c>
      <c r="B18" s="210"/>
      <c r="C18" s="211" t="s">
        <v>183</v>
      </c>
      <c r="D18" s="212"/>
    </row>
    <row r="19" spans="1:4" s="14" customFormat="1" ht="42.75">
      <c r="A19" s="71" t="s">
        <v>231</v>
      </c>
      <c r="B19" s="72"/>
      <c r="C19" s="73" t="s">
        <v>184</v>
      </c>
      <c r="D19" s="74"/>
    </row>
    <row r="20" spans="1:4" ht="16.5">
      <c r="A20" s="75"/>
      <c r="B20" s="72"/>
      <c r="C20" s="73"/>
      <c r="D20" s="74"/>
    </row>
    <row r="21" spans="1:4" ht="15.75" customHeight="1">
      <c r="A21" s="76"/>
      <c r="B21" s="77"/>
      <c r="C21" s="78" t="s">
        <v>15</v>
      </c>
      <c r="D21" s="79"/>
    </row>
    <row r="22" spans="1:4" ht="15.75" customHeight="1">
      <c r="A22" s="246" t="s">
        <v>204</v>
      </c>
      <c r="B22" s="246"/>
      <c r="C22" s="246"/>
      <c r="D22" s="80"/>
    </row>
    <row r="23" spans="1:4" ht="15.75" customHeight="1">
      <c r="A23" s="247" t="s">
        <v>15</v>
      </c>
      <c r="B23" s="247"/>
      <c r="C23" s="247"/>
      <c r="D23" s="79"/>
    </row>
    <row r="24" spans="1:4" ht="16.5">
      <c r="A24" s="248" t="s">
        <v>16</v>
      </c>
      <c r="B24" s="248"/>
      <c r="C24" s="248"/>
      <c r="D24" s="81"/>
    </row>
    <row r="25" spans="1:4" ht="15.75" customHeight="1">
      <c r="A25" s="249" t="s">
        <v>87</v>
      </c>
      <c r="B25" s="249"/>
      <c r="C25" s="249"/>
      <c r="D25" s="82"/>
    </row>
    <row r="26" spans="1:4" ht="12.75">
      <c r="A26" s="15"/>
      <c r="B26" s="15"/>
      <c r="C26" s="15"/>
      <c r="D26" s="15"/>
    </row>
    <row r="27" spans="1:4" ht="12.75">
      <c r="A27" s="16"/>
      <c r="B27" s="16"/>
      <c r="C27" s="16"/>
      <c r="D27" s="16"/>
    </row>
    <row r="28" spans="1:4" ht="12.75">
      <c r="A28" s="16"/>
      <c r="B28" s="16"/>
      <c r="C28" s="16"/>
      <c r="D28" s="16"/>
    </row>
    <row r="29" spans="1:4" ht="14.25">
      <c r="A29" s="10"/>
      <c r="B29" s="10" t="s">
        <v>18</v>
      </c>
      <c r="C29" s="17"/>
      <c r="D29" s="18"/>
    </row>
    <row r="30" spans="1:4" ht="14.25">
      <c r="A30" s="19"/>
      <c r="B30" s="19"/>
      <c r="C30" s="20" t="s">
        <v>19</v>
      </c>
      <c r="D30" s="21"/>
    </row>
    <row r="31" spans="1:4" ht="14.25">
      <c r="A31" s="19"/>
      <c r="B31" s="19"/>
      <c r="C31" s="19"/>
      <c r="D31" s="19"/>
    </row>
    <row r="32" spans="1:4" ht="14.25">
      <c r="A32" s="10"/>
      <c r="B32" s="22" t="s">
        <v>20</v>
      </c>
      <c r="C32" s="17"/>
      <c r="D32" s="18"/>
    </row>
  </sheetData>
  <sheetProtection/>
  <mergeCells count="17">
    <mergeCell ref="A2:D2"/>
    <mergeCell ref="A3:D3"/>
    <mergeCell ref="A4:D4"/>
    <mergeCell ref="B6:D6"/>
    <mergeCell ref="A8:D8"/>
    <mergeCell ref="A10:B10"/>
    <mergeCell ref="C10:D10"/>
    <mergeCell ref="A22:C22"/>
    <mergeCell ref="A23:C23"/>
    <mergeCell ref="A24:C24"/>
    <mergeCell ref="A25:C25"/>
    <mergeCell ref="A11:B11"/>
    <mergeCell ref="C11:D11"/>
    <mergeCell ref="A12:B12"/>
    <mergeCell ref="A13:B13"/>
    <mergeCell ref="C13:D13"/>
    <mergeCell ref="A15:D15"/>
  </mergeCells>
  <printOptions/>
  <pageMargins left="0.7" right="0.7" top="0.75" bottom="0.75" header="0.3" footer="0.3"/>
  <pageSetup horizontalDpi="600" verticalDpi="600" orientation="portrait" scale="95" r:id="rId1"/>
</worksheet>
</file>

<file path=xl/worksheets/sheet3.xml><?xml version="1.0" encoding="utf-8"?>
<worksheet xmlns="http://schemas.openxmlformats.org/spreadsheetml/2006/main" xmlns:r="http://schemas.openxmlformats.org/officeDocument/2006/relationships">
  <dimension ref="A1:O27"/>
  <sheetViews>
    <sheetView view="pageBreakPreview" zoomScale="60" zoomScalePageLayoutView="0" workbookViewId="0" topLeftCell="A1">
      <selection activeCell="N34" sqref="N34"/>
    </sheetView>
  </sheetViews>
  <sheetFormatPr defaultColWidth="9.140625" defaultRowHeight="15"/>
  <cols>
    <col min="1" max="1" width="5.7109375" style="23" customWidth="1"/>
    <col min="2" max="2" width="7.8515625" style="23" customWidth="1"/>
    <col min="3" max="3" width="41.7109375" style="23" customWidth="1"/>
    <col min="4" max="8" width="11.00390625" style="23" customWidth="1"/>
    <col min="9" max="9" width="10.57421875" style="23" bestFit="1" customWidth="1"/>
    <col min="10" max="16384" width="9.140625" style="23" customWidth="1"/>
  </cols>
  <sheetData>
    <row r="1" spans="1:8" ht="21.75" customHeight="1">
      <c r="A1" s="267" t="s">
        <v>21</v>
      </c>
      <c r="B1" s="267"/>
      <c r="C1" s="267"/>
      <c r="D1" s="267"/>
      <c r="E1" s="267"/>
      <c r="F1" s="267"/>
      <c r="G1" s="267"/>
      <c r="H1" s="267"/>
    </row>
    <row r="2" spans="1:8" ht="15.75" customHeight="1">
      <c r="A2" s="268" t="s">
        <v>22</v>
      </c>
      <c r="B2" s="268"/>
      <c r="C2" s="268"/>
      <c r="D2" s="268"/>
      <c r="E2" s="268"/>
      <c r="F2" s="268"/>
      <c r="G2" s="268"/>
      <c r="H2" s="268"/>
    </row>
    <row r="3" ht="24" customHeight="1"/>
    <row r="4" spans="1:8" s="24" customFormat="1" ht="34.5" customHeight="1">
      <c r="A4" s="269" t="s">
        <v>134</v>
      </c>
      <c r="B4" s="269"/>
      <c r="C4" s="269"/>
      <c r="D4" s="269"/>
      <c r="E4" s="269"/>
      <c r="F4" s="269"/>
      <c r="G4" s="269"/>
      <c r="H4" s="269"/>
    </row>
    <row r="5" spans="1:8" s="24" customFormat="1" ht="16.5" customHeight="1">
      <c r="A5" s="269" t="s">
        <v>135</v>
      </c>
      <c r="B5" s="269"/>
      <c r="C5" s="269"/>
      <c r="D5" s="269"/>
      <c r="E5" s="269"/>
      <c r="F5" s="269"/>
      <c r="G5" s="269"/>
      <c r="H5" s="269"/>
    </row>
    <row r="6" spans="1:8" s="25" customFormat="1" ht="18.75" customHeight="1">
      <c r="A6" s="269" t="s">
        <v>136</v>
      </c>
      <c r="B6" s="269"/>
      <c r="C6" s="269"/>
      <c r="D6" s="269"/>
      <c r="E6" s="269"/>
      <c r="F6" s="269"/>
      <c r="G6" s="269"/>
      <c r="H6" s="269"/>
    </row>
    <row r="7" spans="1:15" s="124" customFormat="1" ht="63.75" customHeight="1">
      <c r="A7" s="270" t="s">
        <v>88</v>
      </c>
      <c r="B7" s="270"/>
      <c r="C7" s="270"/>
      <c r="D7" s="270"/>
      <c r="E7" s="270"/>
      <c r="F7" s="270"/>
      <c r="G7" s="270"/>
      <c r="H7" s="270"/>
      <c r="I7" s="123"/>
      <c r="J7" s="123"/>
      <c r="K7" s="123"/>
      <c r="L7" s="123"/>
      <c r="M7" s="123"/>
      <c r="N7" s="123"/>
      <c r="O7" s="123"/>
    </row>
    <row r="8" s="26" customFormat="1" ht="12.75" customHeight="1"/>
    <row r="9" spans="1:8" s="236" customFormat="1" ht="15.75" customHeight="1">
      <c r="A9" s="266" t="s">
        <v>23</v>
      </c>
      <c r="B9" s="266"/>
      <c r="C9" s="266"/>
      <c r="D9" s="234" t="s">
        <v>225</v>
      </c>
      <c r="E9" s="235"/>
      <c r="F9" s="235"/>
      <c r="G9" s="235"/>
      <c r="H9" s="235"/>
    </row>
    <row r="10" spans="1:8" s="236" customFormat="1" ht="18.75" customHeight="1">
      <c r="A10" s="266" t="s">
        <v>24</v>
      </c>
      <c r="B10" s="266"/>
      <c r="C10" s="266"/>
      <c r="D10" s="237" t="s">
        <v>226</v>
      </c>
      <c r="E10" s="235"/>
      <c r="F10" s="235"/>
      <c r="G10" s="235"/>
      <c r="H10" s="235"/>
    </row>
    <row r="11" spans="1:8" ht="6" customHeight="1">
      <c r="A11" s="28"/>
      <c r="B11" s="28"/>
      <c r="C11" s="28"/>
      <c r="D11" s="28"/>
      <c r="E11" s="28"/>
      <c r="F11" s="28"/>
      <c r="G11" s="28"/>
      <c r="H11" s="28"/>
    </row>
    <row r="12" spans="1:8" s="27" customFormat="1" ht="18.75" customHeight="1">
      <c r="A12" s="262" t="s">
        <v>25</v>
      </c>
      <c r="B12" s="262" t="s">
        <v>26</v>
      </c>
      <c r="C12" s="262" t="s">
        <v>27</v>
      </c>
      <c r="D12" s="262" t="s">
        <v>13</v>
      </c>
      <c r="E12" s="262" t="s">
        <v>28</v>
      </c>
      <c r="F12" s="262"/>
      <c r="G12" s="262"/>
      <c r="H12" s="262" t="s">
        <v>29</v>
      </c>
    </row>
    <row r="13" spans="1:8" s="27" customFormat="1" ht="53.25" customHeight="1">
      <c r="A13" s="262"/>
      <c r="B13" s="262"/>
      <c r="C13" s="262"/>
      <c r="D13" s="262"/>
      <c r="E13" s="110" t="s">
        <v>30</v>
      </c>
      <c r="F13" s="110" t="s">
        <v>31</v>
      </c>
      <c r="G13" s="110" t="s">
        <v>32</v>
      </c>
      <c r="H13" s="262"/>
    </row>
    <row r="14" spans="1:8" s="134" customFormat="1" ht="18.75" customHeight="1">
      <c r="A14" s="132">
        <v>1</v>
      </c>
      <c r="B14" s="132"/>
      <c r="C14" s="135" t="s">
        <v>33</v>
      </c>
      <c r="D14" s="133"/>
      <c r="E14" s="133"/>
      <c r="F14" s="133"/>
      <c r="G14" s="133"/>
      <c r="H14" s="133"/>
    </row>
    <row r="15" spans="1:9" s="30" customFormat="1" ht="18.75" customHeight="1">
      <c r="A15" s="127">
        <v>1</v>
      </c>
      <c r="B15" s="128" t="s">
        <v>34</v>
      </c>
      <c r="C15" s="129" t="s">
        <v>35</v>
      </c>
      <c r="D15" s="130"/>
      <c r="E15" s="130"/>
      <c r="F15" s="130"/>
      <c r="G15" s="130"/>
      <c r="H15" s="130"/>
      <c r="I15" s="207"/>
    </row>
    <row r="16" spans="1:9" s="30" customFormat="1" ht="18.75" customHeight="1">
      <c r="A16" s="127">
        <v>2</v>
      </c>
      <c r="B16" s="128" t="s">
        <v>36</v>
      </c>
      <c r="C16" s="129" t="s">
        <v>38</v>
      </c>
      <c r="D16" s="130"/>
      <c r="E16" s="130"/>
      <c r="F16" s="130"/>
      <c r="G16" s="130"/>
      <c r="H16" s="130"/>
      <c r="I16" s="207"/>
    </row>
    <row r="17" spans="1:9" s="30" customFormat="1" ht="18.75" customHeight="1">
      <c r="A17" s="127">
        <v>3</v>
      </c>
      <c r="B17" s="128" t="s">
        <v>37</v>
      </c>
      <c r="C17" s="129" t="s">
        <v>127</v>
      </c>
      <c r="D17" s="130"/>
      <c r="E17" s="130"/>
      <c r="F17" s="130"/>
      <c r="G17" s="130"/>
      <c r="H17" s="130"/>
      <c r="I17" s="207"/>
    </row>
    <row r="18" spans="1:9" s="30" customFormat="1" ht="18.75" customHeight="1">
      <c r="A18" s="127">
        <v>4</v>
      </c>
      <c r="B18" s="128" t="s">
        <v>39</v>
      </c>
      <c r="C18" s="129" t="s">
        <v>163</v>
      </c>
      <c r="D18" s="130"/>
      <c r="E18" s="130"/>
      <c r="F18" s="130"/>
      <c r="G18" s="130"/>
      <c r="H18" s="130"/>
      <c r="I18" s="207"/>
    </row>
    <row r="19" spans="1:8" s="29" customFormat="1" ht="18" customHeight="1">
      <c r="A19" s="125"/>
      <c r="B19" s="125"/>
      <c r="C19" s="131"/>
      <c r="D19" s="126"/>
      <c r="E19" s="126"/>
      <c r="F19" s="126"/>
      <c r="G19" s="126"/>
      <c r="H19" s="126"/>
    </row>
    <row r="20" spans="1:8" ht="18" customHeight="1">
      <c r="A20" s="263" t="s">
        <v>40</v>
      </c>
      <c r="B20" s="263"/>
      <c r="C20" s="263"/>
      <c r="D20" s="94"/>
      <c r="E20" s="94"/>
      <c r="F20" s="94"/>
      <c r="G20" s="94"/>
      <c r="H20" s="94"/>
    </row>
    <row r="21" spans="1:8" s="33" customFormat="1" ht="18" customHeight="1">
      <c r="A21" s="264" t="s">
        <v>227</v>
      </c>
      <c r="B21" s="264"/>
      <c r="C21" s="264"/>
      <c r="D21" s="93"/>
      <c r="E21" s="32"/>
      <c r="F21" s="32"/>
      <c r="G21" s="32"/>
      <c r="H21" s="32"/>
    </row>
    <row r="22" spans="1:8" s="33" customFormat="1" ht="18" customHeight="1">
      <c r="A22" s="265" t="s">
        <v>228</v>
      </c>
      <c r="B22" s="265"/>
      <c r="C22" s="265"/>
      <c r="D22" s="31"/>
      <c r="E22" s="32"/>
      <c r="F22" s="32"/>
      <c r="G22" s="32"/>
      <c r="H22" s="32"/>
    </row>
    <row r="23" spans="1:8" s="33" customFormat="1" ht="18" customHeight="1">
      <c r="A23" s="265" t="s">
        <v>41</v>
      </c>
      <c r="B23" s="265"/>
      <c r="C23" s="265"/>
      <c r="D23" s="31"/>
      <c r="E23" s="32"/>
      <c r="F23" s="32"/>
      <c r="G23" s="32"/>
      <c r="H23" s="32"/>
    </row>
    <row r="24" spans="1:8" s="33" customFormat="1" ht="18" customHeight="1">
      <c r="A24" s="260" t="s">
        <v>40</v>
      </c>
      <c r="B24" s="260"/>
      <c r="C24" s="260"/>
      <c r="D24" s="34"/>
      <c r="E24" s="35"/>
      <c r="F24" s="36"/>
      <c r="G24" s="32"/>
      <c r="H24" s="32"/>
    </row>
    <row r="25" spans="1:8" s="27" customFormat="1" ht="13.5" customHeight="1">
      <c r="A25" s="37"/>
      <c r="B25" s="37"/>
      <c r="C25" s="38"/>
      <c r="D25" s="38"/>
      <c r="E25" s="37"/>
      <c r="F25" s="37"/>
      <c r="G25" s="37"/>
      <c r="H25" s="37"/>
    </row>
    <row r="26" spans="1:8" s="238" customFormat="1" ht="18" customHeight="1">
      <c r="A26" s="261" t="s">
        <v>230</v>
      </c>
      <c r="B26" s="261"/>
      <c r="C26" s="261"/>
      <c r="D26" s="261"/>
      <c r="E26" s="261"/>
      <c r="F26" s="261"/>
      <c r="G26" s="261"/>
      <c r="H26" s="261"/>
    </row>
    <row r="27" spans="1:8" s="238" customFormat="1" ht="15.75" customHeight="1">
      <c r="A27" s="261" t="s">
        <v>229</v>
      </c>
      <c r="B27" s="261"/>
      <c r="C27" s="261"/>
      <c r="D27" s="39"/>
      <c r="E27" s="40"/>
      <c r="F27" s="40"/>
      <c r="G27" s="40"/>
      <c r="H27" s="40"/>
    </row>
  </sheetData>
  <sheetProtection/>
  <mergeCells count="21">
    <mergeCell ref="A1:H1"/>
    <mergeCell ref="A2:H2"/>
    <mergeCell ref="A4:H4"/>
    <mergeCell ref="A5:H5"/>
    <mergeCell ref="A6:H6"/>
    <mergeCell ref="A7:H7"/>
    <mergeCell ref="A9:C9"/>
    <mergeCell ref="A10:C10"/>
    <mergeCell ref="A12:A13"/>
    <mergeCell ref="B12:B13"/>
    <mergeCell ref="C12:C13"/>
    <mergeCell ref="D12:D13"/>
    <mergeCell ref="A24:C24"/>
    <mergeCell ref="A26:H26"/>
    <mergeCell ref="A27:C27"/>
    <mergeCell ref="E12:G12"/>
    <mergeCell ref="H12:H13"/>
    <mergeCell ref="A20:C20"/>
    <mergeCell ref="A21:C21"/>
    <mergeCell ref="A22:C22"/>
    <mergeCell ref="A23:C23"/>
  </mergeCells>
  <printOptions/>
  <pageMargins left="0.7" right="0.7" top="0.75" bottom="0.75" header="0.3" footer="0.3"/>
  <pageSetup horizontalDpi="600" verticalDpi="600" orientation="portrait" scale="81" r:id="rId1"/>
</worksheet>
</file>

<file path=xl/worksheets/sheet4.xml><?xml version="1.0" encoding="utf-8"?>
<worksheet xmlns="http://schemas.openxmlformats.org/spreadsheetml/2006/main" xmlns:r="http://schemas.openxmlformats.org/officeDocument/2006/relationships">
  <dimension ref="A1:O27"/>
  <sheetViews>
    <sheetView view="pageBreakPreview" zoomScale="60" zoomScalePageLayoutView="0" workbookViewId="0" topLeftCell="A1">
      <selection activeCell="R30" sqref="R30"/>
    </sheetView>
  </sheetViews>
  <sheetFormatPr defaultColWidth="9.140625" defaultRowHeight="15"/>
  <cols>
    <col min="1" max="1" width="5.7109375" style="23" customWidth="1"/>
    <col min="2" max="2" width="7.8515625" style="23" customWidth="1"/>
    <col min="3" max="3" width="41.7109375" style="23" customWidth="1"/>
    <col min="4" max="4" width="12.7109375" style="23" customWidth="1"/>
    <col min="5" max="8" width="11.00390625" style="23" customWidth="1"/>
    <col min="9" max="9" width="10.57421875" style="23" bestFit="1" customWidth="1"/>
    <col min="10" max="16384" width="9.140625" style="23" customWidth="1"/>
  </cols>
  <sheetData>
    <row r="1" spans="1:8" ht="21.75" customHeight="1">
      <c r="A1" s="267" t="s">
        <v>21</v>
      </c>
      <c r="B1" s="267"/>
      <c r="C1" s="267"/>
      <c r="D1" s="267"/>
      <c r="E1" s="267"/>
      <c r="F1" s="267"/>
      <c r="G1" s="267"/>
      <c r="H1" s="267"/>
    </row>
    <row r="2" spans="1:8" ht="15.75" customHeight="1">
      <c r="A2" s="268" t="s">
        <v>22</v>
      </c>
      <c r="B2" s="268"/>
      <c r="C2" s="268"/>
      <c r="D2" s="268"/>
      <c r="E2" s="268"/>
      <c r="F2" s="268"/>
      <c r="G2" s="268"/>
      <c r="H2" s="268"/>
    </row>
    <row r="3" ht="24" customHeight="1"/>
    <row r="4" spans="1:8" s="24" customFormat="1" ht="34.5" customHeight="1">
      <c r="A4" s="269" t="s">
        <v>185</v>
      </c>
      <c r="B4" s="269"/>
      <c r="C4" s="269"/>
      <c r="D4" s="269"/>
      <c r="E4" s="269"/>
      <c r="F4" s="269"/>
      <c r="G4" s="269"/>
      <c r="H4" s="269"/>
    </row>
    <row r="5" spans="1:8" s="24" customFormat="1" ht="16.5" customHeight="1">
      <c r="A5" s="269" t="s">
        <v>186</v>
      </c>
      <c r="B5" s="269"/>
      <c r="C5" s="269"/>
      <c r="D5" s="269"/>
      <c r="E5" s="269"/>
      <c r="F5" s="269"/>
      <c r="G5" s="269"/>
      <c r="H5" s="269"/>
    </row>
    <row r="6" spans="1:8" s="25" customFormat="1" ht="18.75" customHeight="1">
      <c r="A6" s="269" t="s">
        <v>187</v>
      </c>
      <c r="B6" s="269"/>
      <c r="C6" s="269"/>
      <c r="D6" s="269"/>
      <c r="E6" s="269"/>
      <c r="F6" s="269"/>
      <c r="G6" s="269"/>
      <c r="H6" s="269"/>
    </row>
    <row r="7" spans="1:15" s="124" customFormat="1" ht="63.75" customHeight="1">
      <c r="A7" s="270" t="s">
        <v>88</v>
      </c>
      <c r="B7" s="270"/>
      <c r="C7" s="270"/>
      <c r="D7" s="270"/>
      <c r="E7" s="270"/>
      <c r="F7" s="270"/>
      <c r="G7" s="270"/>
      <c r="H7" s="270"/>
      <c r="I7" s="123"/>
      <c r="J7" s="123"/>
      <c r="K7" s="123"/>
      <c r="L7" s="123"/>
      <c r="M7" s="123"/>
      <c r="N7" s="123"/>
      <c r="O7" s="123"/>
    </row>
    <row r="8" s="26" customFormat="1" ht="12.75" customHeight="1"/>
    <row r="9" spans="1:8" s="236" customFormat="1" ht="15.75" customHeight="1">
      <c r="A9" s="266" t="s">
        <v>23</v>
      </c>
      <c r="B9" s="266"/>
      <c r="C9" s="266"/>
      <c r="D9" s="234" t="s">
        <v>225</v>
      </c>
      <c r="E9" s="235"/>
      <c r="F9" s="235"/>
      <c r="G9" s="235"/>
      <c r="H9" s="235"/>
    </row>
    <row r="10" spans="1:8" s="236" customFormat="1" ht="18.75" customHeight="1">
      <c r="A10" s="266" t="s">
        <v>24</v>
      </c>
      <c r="B10" s="266"/>
      <c r="C10" s="266"/>
      <c r="D10" s="237" t="s">
        <v>226</v>
      </c>
      <c r="E10" s="235"/>
      <c r="F10" s="235"/>
      <c r="G10" s="235"/>
      <c r="H10" s="235"/>
    </row>
    <row r="11" spans="1:8" ht="6" customHeight="1">
      <c r="A11" s="28"/>
      <c r="B11" s="28"/>
      <c r="C11" s="28"/>
      <c r="D11" s="28"/>
      <c r="E11" s="28"/>
      <c r="F11" s="28"/>
      <c r="G11" s="28"/>
      <c r="H11" s="28"/>
    </row>
    <row r="12" spans="1:8" s="27" customFormat="1" ht="18.75" customHeight="1">
      <c r="A12" s="262" t="s">
        <v>25</v>
      </c>
      <c r="B12" s="262" t="s">
        <v>26</v>
      </c>
      <c r="C12" s="262" t="s">
        <v>27</v>
      </c>
      <c r="D12" s="262" t="s">
        <v>13</v>
      </c>
      <c r="E12" s="262" t="s">
        <v>28</v>
      </c>
      <c r="F12" s="262"/>
      <c r="G12" s="262"/>
      <c r="H12" s="262" t="s">
        <v>29</v>
      </c>
    </row>
    <row r="13" spans="1:8" s="27" customFormat="1" ht="53.25" customHeight="1">
      <c r="A13" s="262"/>
      <c r="B13" s="262"/>
      <c r="C13" s="262"/>
      <c r="D13" s="262"/>
      <c r="E13" s="110" t="s">
        <v>30</v>
      </c>
      <c r="F13" s="110" t="s">
        <v>31</v>
      </c>
      <c r="G13" s="110" t="s">
        <v>32</v>
      </c>
      <c r="H13" s="262"/>
    </row>
    <row r="14" spans="1:8" s="134" customFormat="1" ht="18.75" customHeight="1">
      <c r="A14" s="132">
        <v>1</v>
      </c>
      <c r="B14" s="132"/>
      <c r="C14" s="135" t="s">
        <v>33</v>
      </c>
      <c r="D14" s="133"/>
      <c r="E14" s="133"/>
      <c r="F14" s="133"/>
      <c r="G14" s="133"/>
      <c r="H14" s="133"/>
    </row>
    <row r="15" spans="1:9" s="30" customFormat="1" ht="18.75" customHeight="1">
      <c r="A15" s="127"/>
      <c r="B15" s="128" t="s">
        <v>34</v>
      </c>
      <c r="C15" s="129" t="s">
        <v>35</v>
      </c>
      <c r="D15" s="130"/>
      <c r="E15" s="130"/>
      <c r="F15" s="130"/>
      <c r="G15" s="130"/>
      <c r="H15" s="130"/>
      <c r="I15" s="207"/>
    </row>
    <row r="16" spans="1:9" s="30" customFormat="1" ht="18.75" customHeight="1">
      <c r="A16" s="127"/>
      <c r="B16" s="128" t="s">
        <v>36</v>
      </c>
      <c r="C16" s="129" t="s">
        <v>38</v>
      </c>
      <c r="D16" s="130"/>
      <c r="E16" s="130"/>
      <c r="F16" s="130"/>
      <c r="G16" s="130"/>
      <c r="H16" s="130"/>
      <c r="I16" s="207"/>
    </row>
    <row r="17" spans="1:9" s="30" customFormat="1" ht="18.75" customHeight="1">
      <c r="A17" s="127"/>
      <c r="B17" s="128" t="s">
        <v>37</v>
      </c>
      <c r="C17" s="129" t="s">
        <v>127</v>
      </c>
      <c r="D17" s="130"/>
      <c r="E17" s="130"/>
      <c r="F17" s="130"/>
      <c r="G17" s="130"/>
      <c r="H17" s="130"/>
      <c r="I17" s="207"/>
    </row>
    <row r="18" spans="1:9" s="30" customFormat="1" ht="18.75" customHeight="1">
      <c r="A18" s="127"/>
      <c r="B18" s="128" t="s">
        <v>39</v>
      </c>
      <c r="C18" s="129" t="s">
        <v>163</v>
      </c>
      <c r="D18" s="130"/>
      <c r="E18" s="130"/>
      <c r="F18" s="130"/>
      <c r="G18" s="130"/>
      <c r="H18" s="130"/>
      <c r="I18" s="207"/>
    </row>
    <row r="19" spans="1:8" s="29" customFormat="1" ht="18" customHeight="1">
      <c r="A19" s="125"/>
      <c r="B19" s="125"/>
      <c r="C19" s="131"/>
      <c r="D19" s="126"/>
      <c r="E19" s="126"/>
      <c r="F19" s="126"/>
      <c r="G19" s="126"/>
      <c r="H19" s="126"/>
    </row>
    <row r="20" spans="1:8" ht="18" customHeight="1">
      <c r="A20" s="263" t="s">
        <v>40</v>
      </c>
      <c r="B20" s="263"/>
      <c r="C20" s="263"/>
      <c r="D20" s="94"/>
      <c r="E20" s="94"/>
      <c r="F20" s="94"/>
      <c r="G20" s="94"/>
      <c r="H20" s="94"/>
    </row>
    <row r="21" spans="1:8" s="33" customFormat="1" ht="18" customHeight="1">
      <c r="A21" s="264" t="s">
        <v>227</v>
      </c>
      <c r="B21" s="264"/>
      <c r="C21" s="264"/>
      <c r="D21" s="93"/>
      <c r="E21" s="32"/>
      <c r="F21" s="32"/>
      <c r="G21" s="32"/>
      <c r="H21" s="32"/>
    </row>
    <row r="22" spans="1:8" s="33" customFormat="1" ht="18" customHeight="1">
      <c r="A22" s="265" t="s">
        <v>228</v>
      </c>
      <c r="B22" s="265"/>
      <c r="C22" s="265"/>
      <c r="D22" s="31"/>
      <c r="E22" s="32"/>
      <c r="F22" s="32"/>
      <c r="G22" s="32"/>
      <c r="H22" s="32"/>
    </row>
    <row r="23" spans="1:8" s="33" customFormat="1" ht="18" customHeight="1">
      <c r="A23" s="265" t="s">
        <v>41</v>
      </c>
      <c r="B23" s="265"/>
      <c r="C23" s="265"/>
      <c r="D23" s="31"/>
      <c r="E23" s="32"/>
      <c r="F23" s="32"/>
      <c r="G23" s="32"/>
      <c r="H23" s="32"/>
    </row>
    <row r="24" spans="1:8" s="33" customFormat="1" ht="18" customHeight="1">
      <c r="A24" s="260" t="s">
        <v>40</v>
      </c>
      <c r="B24" s="260"/>
      <c r="C24" s="260"/>
      <c r="D24" s="34"/>
      <c r="E24" s="35"/>
      <c r="F24" s="36"/>
      <c r="G24" s="32"/>
      <c r="H24" s="32"/>
    </row>
    <row r="25" spans="1:8" s="27" customFormat="1" ht="13.5" customHeight="1">
      <c r="A25" s="37"/>
      <c r="B25" s="37"/>
      <c r="C25" s="38"/>
      <c r="D25" s="38"/>
      <c r="E25" s="37"/>
      <c r="F25" s="37"/>
      <c r="G25" s="37"/>
      <c r="H25" s="37"/>
    </row>
    <row r="26" spans="1:8" s="238" customFormat="1" ht="18" customHeight="1">
      <c r="A26" s="261" t="s">
        <v>230</v>
      </c>
      <c r="B26" s="261"/>
      <c r="C26" s="261"/>
      <c r="D26" s="261"/>
      <c r="E26" s="261"/>
      <c r="F26" s="261"/>
      <c r="G26" s="261"/>
      <c r="H26" s="261"/>
    </row>
    <row r="27" spans="1:8" s="238" customFormat="1" ht="15.75" customHeight="1">
      <c r="A27" s="261" t="s">
        <v>229</v>
      </c>
      <c r="B27" s="261"/>
      <c r="C27" s="261"/>
      <c r="D27" s="39"/>
      <c r="E27" s="40"/>
      <c r="F27" s="40"/>
      <c r="G27" s="40"/>
      <c r="H27" s="40"/>
    </row>
  </sheetData>
  <sheetProtection/>
  <mergeCells count="21">
    <mergeCell ref="A1:H1"/>
    <mergeCell ref="A2:H2"/>
    <mergeCell ref="A4:H4"/>
    <mergeCell ref="A5:H5"/>
    <mergeCell ref="A6:H6"/>
    <mergeCell ref="A7:H7"/>
    <mergeCell ref="A9:C9"/>
    <mergeCell ref="A10:C10"/>
    <mergeCell ref="A12:A13"/>
    <mergeCell ref="B12:B13"/>
    <mergeCell ref="C12:C13"/>
    <mergeCell ref="D12:D13"/>
    <mergeCell ref="A24:C24"/>
    <mergeCell ref="A26:H26"/>
    <mergeCell ref="A27:C27"/>
    <mergeCell ref="E12:G12"/>
    <mergeCell ref="H12:H13"/>
    <mergeCell ref="A20:C20"/>
    <mergeCell ref="A21:C21"/>
    <mergeCell ref="A22:C22"/>
    <mergeCell ref="A23:C23"/>
  </mergeCells>
  <printOptions/>
  <pageMargins left="0.7" right="0.7" top="0.75" bottom="0.75" header="0.3" footer="0.3"/>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dimension ref="A1:G192"/>
  <sheetViews>
    <sheetView view="pageBreakPreview" zoomScale="60" zoomScalePageLayoutView="0" workbookViewId="0" topLeftCell="A160">
      <selection activeCell="A116" sqref="A116"/>
    </sheetView>
  </sheetViews>
  <sheetFormatPr defaultColWidth="7.140625" defaultRowHeight="15"/>
  <cols>
    <col min="1" max="1" width="5.7109375" style="41" customWidth="1"/>
    <col min="2" max="2" width="5.8515625" style="41" customWidth="1"/>
    <col min="3" max="3" width="37.421875" style="41" customWidth="1"/>
    <col min="4" max="4" width="10.28125" style="41" customWidth="1"/>
    <col min="5" max="5" width="10.57421875" style="42" customWidth="1"/>
    <col min="6" max="6" width="12.28125" style="41" customWidth="1"/>
    <col min="7" max="7" width="12.28125" style="43" customWidth="1"/>
    <col min="8" max="56" width="9.140625" style="41" customWidth="1"/>
    <col min="57" max="16384" width="7.140625" style="41" customWidth="1"/>
  </cols>
  <sheetData>
    <row r="1" spans="1:7" s="213" customFormat="1" ht="19.5" customHeight="1">
      <c r="A1" s="271" t="s">
        <v>208</v>
      </c>
      <c r="B1" s="271"/>
      <c r="C1" s="271"/>
      <c r="D1" s="271"/>
      <c r="E1" s="271"/>
      <c r="F1" s="271"/>
      <c r="G1" s="271"/>
    </row>
    <row r="2" spans="1:7" s="44" customFormat="1" ht="30" customHeight="1">
      <c r="A2" s="272" t="s">
        <v>35</v>
      </c>
      <c r="B2" s="272"/>
      <c r="C2" s="272"/>
      <c r="D2" s="272"/>
      <c r="E2" s="272"/>
      <c r="F2" s="272"/>
      <c r="G2" s="272"/>
    </row>
    <row r="3" spans="1:7" s="45" customFormat="1" ht="10.5" customHeight="1">
      <c r="A3" s="273" t="s">
        <v>43</v>
      </c>
      <c r="B3" s="273"/>
      <c r="C3" s="273"/>
      <c r="D3" s="273"/>
      <c r="E3" s="273"/>
      <c r="F3" s="273"/>
      <c r="G3" s="273"/>
    </row>
    <row r="4" spans="1:7" s="45" customFormat="1" ht="12.75">
      <c r="A4" s="208"/>
      <c r="B4" s="208"/>
      <c r="C4" s="208"/>
      <c r="D4" s="208"/>
      <c r="E4" s="208"/>
      <c r="F4" s="208"/>
      <c r="G4" s="208"/>
    </row>
    <row r="5" spans="1:7" s="214" customFormat="1" ht="32.25" customHeight="1">
      <c r="A5" s="274" t="s">
        <v>209</v>
      </c>
      <c r="B5" s="274"/>
      <c r="C5" s="274"/>
      <c r="D5" s="274"/>
      <c r="E5" s="274"/>
      <c r="F5" s="274"/>
      <c r="G5" s="274"/>
    </row>
    <row r="6" spans="1:7" s="214" customFormat="1" ht="30.75" customHeight="1">
      <c r="A6" s="274" t="s">
        <v>210</v>
      </c>
      <c r="B6" s="274"/>
      <c r="C6" s="274"/>
      <c r="D6" s="274"/>
      <c r="E6" s="274"/>
      <c r="F6" s="274"/>
      <c r="G6" s="274"/>
    </row>
    <row r="7" spans="1:7" s="214" customFormat="1" ht="16.5">
      <c r="A7" s="215" t="s">
        <v>211</v>
      </c>
      <c r="B7" s="215"/>
      <c r="C7" s="215"/>
      <c r="D7" s="216"/>
      <c r="E7" s="217"/>
      <c r="F7" s="216"/>
      <c r="G7" s="216"/>
    </row>
    <row r="8" spans="1:7" s="214" customFormat="1" ht="14.25" customHeight="1">
      <c r="A8" s="215" t="s">
        <v>9</v>
      </c>
      <c r="B8" s="215"/>
      <c r="C8" s="218" t="s">
        <v>137</v>
      </c>
      <c r="E8" s="219"/>
      <c r="F8" s="218"/>
      <c r="G8" s="218"/>
    </row>
    <row r="9" spans="1:7" s="214" customFormat="1" ht="85.5" customHeight="1">
      <c r="A9" s="275" t="s">
        <v>212</v>
      </c>
      <c r="B9" s="275"/>
      <c r="C9" s="275"/>
      <c r="D9" s="275"/>
      <c r="E9" s="275"/>
      <c r="F9" s="275"/>
      <c r="G9" s="275"/>
    </row>
    <row r="10" spans="4:7" s="48" customFormat="1" ht="16.5">
      <c r="D10" s="46"/>
      <c r="E10" s="47"/>
      <c r="F10" s="47"/>
      <c r="G10" s="46"/>
    </row>
    <row r="11" spans="1:7" s="49" customFormat="1" ht="16.5">
      <c r="A11" s="220" t="s">
        <v>213</v>
      </c>
      <c r="B11" s="221"/>
      <c r="C11" s="222"/>
      <c r="D11" s="222"/>
      <c r="E11" s="222"/>
      <c r="F11" s="223"/>
      <c r="G11" s="223"/>
    </row>
    <row r="12" spans="1:7" s="49" customFormat="1" ht="16.5">
      <c r="A12" s="224" t="s">
        <v>214</v>
      </c>
      <c r="B12" s="221"/>
      <c r="C12" s="222"/>
      <c r="D12" s="222"/>
      <c r="E12" s="222"/>
      <c r="F12" s="223"/>
      <c r="G12" s="223"/>
    </row>
    <row r="13" spans="1:7" s="49" customFormat="1" ht="16.5">
      <c r="A13" s="224" t="s">
        <v>215</v>
      </c>
      <c r="B13" s="221"/>
      <c r="C13" s="222"/>
      <c r="D13" s="222"/>
      <c r="E13" s="222"/>
      <c r="F13" s="223"/>
      <c r="G13" s="223"/>
    </row>
    <row r="14" spans="1:7" s="49" customFormat="1" ht="14.25" customHeight="1">
      <c r="A14" s="222"/>
      <c r="B14" s="222"/>
      <c r="C14" s="222"/>
      <c r="D14" s="222"/>
      <c r="E14" s="222"/>
      <c r="F14" s="223"/>
      <c r="G14" s="223"/>
    </row>
    <row r="15" spans="1:7" s="227" customFormat="1" ht="57" customHeight="1">
      <c r="A15" s="225" t="s">
        <v>216</v>
      </c>
      <c r="B15" s="225" t="s">
        <v>44</v>
      </c>
      <c r="C15" s="225" t="s">
        <v>45</v>
      </c>
      <c r="D15" s="226" t="s">
        <v>217</v>
      </c>
      <c r="E15" s="225" t="s">
        <v>46</v>
      </c>
      <c r="F15" s="226" t="s">
        <v>218</v>
      </c>
      <c r="G15" s="226" t="s">
        <v>219</v>
      </c>
    </row>
    <row r="16" spans="1:7" s="51" customFormat="1" ht="12.75">
      <c r="A16" s="50">
        <v>1</v>
      </c>
      <c r="B16" s="50"/>
      <c r="C16" s="52">
        <v>2</v>
      </c>
      <c r="D16" s="50">
        <v>3</v>
      </c>
      <c r="E16" s="50">
        <v>4</v>
      </c>
      <c r="F16" s="50">
        <v>5</v>
      </c>
      <c r="G16" s="50">
        <v>6</v>
      </c>
    </row>
    <row r="17" spans="1:7" s="53" customFormat="1" ht="16.5">
      <c r="A17" s="113"/>
      <c r="B17" s="113"/>
      <c r="C17" s="113" t="s">
        <v>35</v>
      </c>
      <c r="D17" s="113"/>
      <c r="E17" s="113"/>
      <c r="F17" s="113"/>
      <c r="G17" s="113"/>
    </row>
    <row r="18" spans="1:7" s="88" customFormat="1" ht="49.5">
      <c r="A18" s="83">
        <v>1</v>
      </c>
      <c r="B18" s="84"/>
      <c r="C18" s="85" t="s">
        <v>47</v>
      </c>
      <c r="D18" s="86" t="s">
        <v>48</v>
      </c>
      <c r="E18" s="86">
        <v>1550</v>
      </c>
      <c r="F18" s="87"/>
      <c r="G18" s="54"/>
    </row>
    <row r="19" spans="1:7" s="88" customFormat="1" ht="33">
      <c r="A19" s="83">
        <f>A18+1</f>
        <v>2</v>
      </c>
      <c r="B19" s="114"/>
      <c r="C19" s="85" t="s">
        <v>49</v>
      </c>
      <c r="D19" s="86" t="s">
        <v>48</v>
      </c>
      <c r="E19" s="87">
        <f>E21+E26</f>
        <v>1158.3</v>
      </c>
      <c r="F19" s="87"/>
      <c r="G19" s="54"/>
    </row>
    <row r="20" spans="1:7" s="88" customFormat="1" ht="16.5">
      <c r="A20" s="83"/>
      <c r="B20" s="91"/>
      <c r="C20" s="89" t="s">
        <v>50</v>
      </c>
      <c r="D20" s="86" t="s">
        <v>51</v>
      </c>
      <c r="E20" s="86">
        <f>ROUND(E19*0.15,2)</f>
        <v>173.75</v>
      </c>
      <c r="F20" s="87"/>
      <c r="G20" s="54"/>
    </row>
    <row r="21" spans="1:7" s="88" customFormat="1" ht="16.5">
      <c r="A21" s="83">
        <f>A19+1</f>
        <v>3</v>
      </c>
      <c r="B21" s="91"/>
      <c r="C21" s="85" t="s">
        <v>52</v>
      </c>
      <c r="D21" s="86" t="s">
        <v>48</v>
      </c>
      <c r="E21" s="87">
        <v>1001.4</v>
      </c>
      <c r="F21" s="87"/>
      <c r="G21" s="54"/>
    </row>
    <row r="22" spans="1:7" s="88" customFormat="1" ht="33">
      <c r="A22" s="83"/>
      <c r="B22" s="91"/>
      <c r="C22" s="89" t="s">
        <v>115</v>
      </c>
      <c r="D22" s="86" t="s">
        <v>48</v>
      </c>
      <c r="E22" s="87">
        <f>E21*1.06</f>
        <v>1061.484</v>
      </c>
      <c r="F22" s="87"/>
      <c r="G22" s="54"/>
    </row>
    <row r="23" spans="1:7" s="88" customFormat="1" ht="16.5">
      <c r="A23" s="83"/>
      <c r="B23" s="91"/>
      <c r="C23" s="89" t="s">
        <v>53</v>
      </c>
      <c r="D23" s="86" t="s">
        <v>54</v>
      </c>
      <c r="E23" s="86">
        <f>ROUND(E21*8,2)</f>
        <v>8011.2</v>
      </c>
      <c r="F23" s="90"/>
      <c r="G23" s="54"/>
    </row>
    <row r="24" spans="1:7" s="88" customFormat="1" ht="16.5">
      <c r="A24" s="83"/>
      <c r="B24" s="91"/>
      <c r="C24" s="89" t="s">
        <v>55</v>
      </c>
      <c r="D24" s="86" t="s">
        <v>51</v>
      </c>
      <c r="E24" s="86">
        <f>ROUND(7*E21,2)</f>
        <v>7009.8</v>
      </c>
      <c r="F24" s="87"/>
      <c r="G24" s="54"/>
    </row>
    <row r="25" spans="1:7" s="88" customFormat="1" ht="16.5">
      <c r="A25" s="83"/>
      <c r="B25" s="91"/>
      <c r="C25" s="89" t="s">
        <v>56</v>
      </c>
      <c r="D25" s="86" t="s">
        <v>57</v>
      </c>
      <c r="E25" s="86">
        <v>125</v>
      </c>
      <c r="F25" s="87"/>
      <c r="G25" s="54"/>
    </row>
    <row r="26" spans="1:7" s="88" customFormat="1" ht="33">
      <c r="A26" s="83">
        <f>A21+1</f>
        <v>4</v>
      </c>
      <c r="B26" s="84"/>
      <c r="C26" s="85" t="s">
        <v>145</v>
      </c>
      <c r="D26" s="86" t="s">
        <v>48</v>
      </c>
      <c r="E26" s="86">
        <v>156.9</v>
      </c>
      <c r="F26" s="87"/>
      <c r="G26" s="54"/>
    </row>
    <row r="27" spans="1:7" s="88" customFormat="1" ht="33">
      <c r="A27" s="83"/>
      <c r="B27" s="91"/>
      <c r="C27" s="89" t="s">
        <v>175</v>
      </c>
      <c r="D27" s="86" t="s">
        <v>48</v>
      </c>
      <c r="E27" s="86">
        <f>ROUND(E26*1.05,2)</f>
        <v>164.75</v>
      </c>
      <c r="F27" s="87"/>
      <c r="G27" s="54"/>
    </row>
    <row r="28" spans="1:7" s="88" customFormat="1" ht="16.5">
      <c r="A28" s="83"/>
      <c r="B28" s="91"/>
      <c r="C28" s="89" t="s">
        <v>53</v>
      </c>
      <c r="D28" s="86" t="s">
        <v>54</v>
      </c>
      <c r="E28" s="86">
        <f>ROUND(E26*8,2)</f>
        <v>1255.2</v>
      </c>
      <c r="F28" s="90"/>
      <c r="G28" s="54"/>
    </row>
    <row r="29" spans="1:7" s="88" customFormat="1" ht="16.5">
      <c r="A29" s="83"/>
      <c r="B29" s="91"/>
      <c r="C29" s="89" t="s">
        <v>55</v>
      </c>
      <c r="D29" s="86" t="s">
        <v>51</v>
      </c>
      <c r="E29" s="86">
        <f>ROUND(4*E26,2)</f>
        <v>627.6</v>
      </c>
      <c r="F29" s="87"/>
      <c r="G29" s="54"/>
    </row>
    <row r="30" spans="1:7" s="88" customFormat="1" ht="16.5">
      <c r="A30" s="83">
        <f>A26+1</f>
        <v>5</v>
      </c>
      <c r="B30" s="92"/>
      <c r="C30" s="85" t="s">
        <v>58</v>
      </c>
      <c r="D30" s="86" t="s">
        <v>48</v>
      </c>
      <c r="E30" s="87">
        <f>E19</f>
        <v>1158.3</v>
      </c>
      <c r="F30" s="87"/>
      <c r="G30" s="54"/>
    </row>
    <row r="31" spans="1:7" s="88" customFormat="1" ht="16.5">
      <c r="A31" s="83"/>
      <c r="B31" s="84"/>
      <c r="C31" s="89" t="s">
        <v>59</v>
      </c>
      <c r="D31" s="86" t="s">
        <v>48</v>
      </c>
      <c r="E31" s="86">
        <f>ROUND(E30*1.2,2)</f>
        <v>1389.96</v>
      </c>
      <c r="F31" s="87"/>
      <c r="G31" s="54"/>
    </row>
    <row r="32" spans="1:7" s="88" customFormat="1" ht="16.5">
      <c r="A32" s="83"/>
      <c r="B32" s="84"/>
      <c r="C32" s="89" t="s">
        <v>55</v>
      </c>
      <c r="D32" s="86" t="s">
        <v>51</v>
      </c>
      <c r="E32" s="86">
        <f>ROUND(E30*11,2)</f>
        <v>12741.3</v>
      </c>
      <c r="F32" s="87"/>
      <c r="G32" s="54"/>
    </row>
    <row r="33" spans="1:7" s="88" customFormat="1" ht="16.5">
      <c r="A33" s="83">
        <f>A30+1</f>
        <v>6</v>
      </c>
      <c r="B33" s="84"/>
      <c r="C33" s="85" t="s">
        <v>116</v>
      </c>
      <c r="D33" s="86" t="s">
        <v>48</v>
      </c>
      <c r="E33" s="87">
        <f>E19</f>
        <v>1158.3</v>
      </c>
      <c r="F33" s="87"/>
      <c r="G33" s="54"/>
    </row>
    <row r="34" spans="1:7" s="88" customFormat="1" ht="16.5">
      <c r="A34" s="83"/>
      <c r="B34" s="84"/>
      <c r="C34" s="89" t="s">
        <v>50</v>
      </c>
      <c r="D34" s="86" t="s">
        <v>51</v>
      </c>
      <c r="E34" s="86">
        <f>ROUND(0.2*E33,2)</f>
        <v>231.66</v>
      </c>
      <c r="F34" s="87"/>
      <c r="G34" s="54"/>
    </row>
    <row r="35" spans="1:7" s="88" customFormat="1" ht="16.5">
      <c r="A35" s="83"/>
      <c r="B35" s="84"/>
      <c r="C35" s="89" t="s">
        <v>60</v>
      </c>
      <c r="D35" s="86" t="s">
        <v>51</v>
      </c>
      <c r="E35" s="86">
        <f>ROUND(5*E33,2)</f>
        <v>5791.5</v>
      </c>
      <c r="F35" s="87"/>
      <c r="G35" s="54"/>
    </row>
    <row r="36" spans="1:7" s="88" customFormat="1" ht="33">
      <c r="A36" s="83">
        <f>A33+1</f>
        <v>7</v>
      </c>
      <c r="B36" s="84"/>
      <c r="C36" s="85" t="s">
        <v>92</v>
      </c>
      <c r="D36" s="86" t="s">
        <v>48</v>
      </c>
      <c r="E36" s="87">
        <f>E19</f>
        <v>1158.3</v>
      </c>
      <c r="F36" s="87"/>
      <c r="G36" s="54"/>
    </row>
    <row r="37" spans="1:7" s="88" customFormat="1" ht="16.5">
      <c r="A37" s="83"/>
      <c r="B37" s="84"/>
      <c r="C37" s="89" t="s">
        <v>61</v>
      </c>
      <c r="D37" s="86" t="s">
        <v>51</v>
      </c>
      <c r="E37" s="86">
        <f>ROUND(E36*0.2,2)</f>
        <v>231.66</v>
      </c>
      <c r="F37" s="87"/>
      <c r="G37" s="54"/>
    </row>
    <row r="38" spans="1:7" s="88" customFormat="1" ht="16.5">
      <c r="A38" s="83"/>
      <c r="B38" s="84"/>
      <c r="C38" s="89" t="s">
        <v>117</v>
      </c>
      <c r="D38" s="86" t="s">
        <v>62</v>
      </c>
      <c r="E38" s="86">
        <f>ROUND(E36*0.35,2)</f>
        <v>405.41</v>
      </c>
      <c r="F38" s="87"/>
      <c r="G38" s="54"/>
    </row>
    <row r="39" spans="1:7" s="88" customFormat="1" ht="16.5">
      <c r="A39" s="83"/>
      <c r="B39" s="84"/>
      <c r="C39" s="89" t="s">
        <v>63</v>
      </c>
      <c r="D39" s="86" t="s">
        <v>62</v>
      </c>
      <c r="E39" s="86">
        <f>E38</f>
        <v>405.41</v>
      </c>
      <c r="F39" s="87"/>
      <c r="G39" s="54"/>
    </row>
    <row r="40" spans="1:7" s="88" customFormat="1" ht="66">
      <c r="A40" s="83">
        <f>A36+1</f>
        <v>8</v>
      </c>
      <c r="B40" s="84"/>
      <c r="C40" s="85" t="s">
        <v>165</v>
      </c>
      <c r="D40" s="86" t="s">
        <v>48</v>
      </c>
      <c r="E40" s="87">
        <f>149.6+27</f>
        <v>176.6</v>
      </c>
      <c r="F40" s="87"/>
      <c r="G40" s="54"/>
    </row>
    <row r="41" spans="1:7" s="88" customFormat="1" ht="16.5">
      <c r="A41" s="83"/>
      <c r="B41" s="84"/>
      <c r="C41" s="89" t="s">
        <v>166</v>
      </c>
      <c r="D41" s="86" t="s">
        <v>48</v>
      </c>
      <c r="E41" s="87">
        <f>ROUND(1.03*E40,2)</f>
        <v>181.9</v>
      </c>
      <c r="F41" s="87"/>
      <c r="G41" s="54"/>
    </row>
    <row r="42" spans="1:7" s="88" customFormat="1" ht="16.5">
      <c r="A42" s="83"/>
      <c r="B42" s="84"/>
      <c r="C42" s="89" t="s">
        <v>167</v>
      </c>
      <c r="D42" s="86" t="s">
        <v>48</v>
      </c>
      <c r="E42" s="87">
        <f>E40</f>
        <v>176.6</v>
      </c>
      <c r="F42" s="87"/>
      <c r="G42" s="54"/>
    </row>
    <row r="43" spans="1:7" s="88" customFormat="1" ht="16.5">
      <c r="A43" s="83"/>
      <c r="B43" s="84"/>
      <c r="C43" s="89" t="s">
        <v>168</v>
      </c>
      <c r="D43" s="86" t="s">
        <v>48</v>
      </c>
      <c r="E43" s="87">
        <f>ROUND(1.05*E40,2)</f>
        <v>185.43</v>
      </c>
      <c r="F43" s="87"/>
      <c r="G43" s="54"/>
    </row>
    <row r="44" spans="1:7" s="88" customFormat="1" ht="16.5">
      <c r="A44" s="83"/>
      <c r="B44" s="84"/>
      <c r="C44" s="89" t="s">
        <v>169</v>
      </c>
      <c r="D44" s="86" t="s">
        <v>48</v>
      </c>
      <c r="E44" s="87">
        <f>E40</f>
        <v>176.6</v>
      </c>
      <c r="F44" s="87"/>
      <c r="G44" s="54"/>
    </row>
    <row r="45" spans="1:7" s="88" customFormat="1" ht="16.5">
      <c r="A45" s="83"/>
      <c r="B45" s="84"/>
      <c r="C45" s="89" t="s">
        <v>170</v>
      </c>
      <c r="D45" s="86" t="s">
        <v>67</v>
      </c>
      <c r="E45" s="87">
        <f>ROUND(2*E40,2)</f>
        <v>353.2</v>
      </c>
      <c r="F45" s="87"/>
      <c r="G45" s="54"/>
    </row>
    <row r="46" spans="1:7" s="88" customFormat="1" ht="16.5">
      <c r="A46" s="83"/>
      <c r="B46" s="84"/>
      <c r="C46" s="89" t="s">
        <v>164</v>
      </c>
      <c r="D46" s="86" t="s">
        <v>171</v>
      </c>
      <c r="E46" s="87">
        <f>ROUND(0.2*E40,2)</f>
        <v>35.32</v>
      </c>
      <c r="F46" s="87"/>
      <c r="G46" s="54"/>
    </row>
    <row r="47" spans="1:7" s="88" customFormat="1" ht="16.5">
      <c r="A47" s="83"/>
      <c r="B47" s="84"/>
      <c r="C47" s="89" t="s">
        <v>172</v>
      </c>
      <c r="D47" s="86" t="s">
        <v>57</v>
      </c>
      <c r="E47" s="87">
        <f>ROUND(1.5*E40,2)</f>
        <v>264.9</v>
      </c>
      <c r="F47" s="87"/>
      <c r="G47" s="54"/>
    </row>
    <row r="48" spans="1:7" s="88" customFormat="1" ht="16.5">
      <c r="A48" s="83"/>
      <c r="B48" s="84"/>
      <c r="C48" s="89" t="s">
        <v>173</v>
      </c>
      <c r="D48" s="86" t="s">
        <v>57</v>
      </c>
      <c r="E48" s="87">
        <f>E40*1.2</f>
        <v>211.92</v>
      </c>
      <c r="F48" s="87"/>
      <c r="G48" s="54"/>
    </row>
    <row r="49" spans="1:7" s="88" customFormat="1" ht="16.5">
      <c r="A49" s="83"/>
      <c r="B49" s="84"/>
      <c r="C49" s="89" t="s">
        <v>174</v>
      </c>
      <c r="D49" s="86" t="s">
        <v>51</v>
      </c>
      <c r="E49" s="87">
        <f>ROUND(0.8*E40,2)</f>
        <v>141.28</v>
      </c>
      <c r="F49" s="87"/>
      <c r="G49" s="54"/>
    </row>
    <row r="50" spans="1:7" s="53" customFormat="1" ht="16.5">
      <c r="A50" s="83"/>
      <c r="B50" s="113"/>
      <c r="C50" s="113" t="s">
        <v>124</v>
      </c>
      <c r="D50" s="113"/>
      <c r="E50" s="113"/>
      <c r="F50" s="113"/>
      <c r="G50" s="113"/>
    </row>
    <row r="51" spans="1:7" s="88" customFormat="1" ht="16.5">
      <c r="A51" s="83">
        <f>A40+1</f>
        <v>9</v>
      </c>
      <c r="B51" s="91"/>
      <c r="C51" s="85" t="s">
        <v>69</v>
      </c>
      <c r="D51" s="86" t="s">
        <v>70</v>
      </c>
      <c r="E51" s="86">
        <v>39.2</v>
      </c>
      <c r="F51" s="87"/>
      <c r="G51" s="54"/>
    </row>
    <row r="52" spans="1:7" s="88" customFormat="1" ht="16.5">
      <c r="A52" s="83">
        <f>A51+1</f>
        <v>10</v>
      </c>
      <c r="B52" s="91"/>
      <c r="C52" s="85" t="s">
        <v>119</v>
      </c>
      <c r="D52" s="86" t="s">
        <v>48</v>
      </c>
      <c r="E52" s="86">
        <v>250</v>
      </c>
      <c r="F52" s="87"/>
      <c r="G52" s="54"/>
    </row>
    <row r="53" spans="1:7" s="88" customFormat="1" ht="49.5">
      <c r="A53" s="83">
        <f>A52+1</f>
        <v>11</v>
      </c>
      <c r="B53" s="84"/>
      <c r="C53" s="85" t="s">
        <v>125</v>
      </c>
      <c r="D53" s="86" t="s">
        <v>48</v>
      </c>
      <c r="E53" s="87">
        <f>E52</f>
        <v>250</v>
      </c>
      <c r="F53" s="87"/>
      <c r="G53" s="54"/>
    </row>
    <row r="54" spans="1:7" s="88" customFormat="1" ht="16.5">
      <c r="A54" s="83"/>
      <c r="B54" s="91"/>
      <c r="C54" s="89" t="s">
        <v>118</v>
      </c>
      <c r="D54" s="86" t="s">
        <v>48</v>
      </c>
      <c r="E54" s="86">
        <f>ROUND(E53*1.05,2)</f>
        <v>262.5</v>
      </c>
      <c r="F54" s="87"/>
      <c r="G54" s="54"/>
    </row>
    <row r="55" spans="1:7" s="88" customFormat="1" ht="16.5">
      <c r="A55" s="83"/>
      <c r="B55" s="91"/>
      <c r="C55" s="89" t="s">
        <v>53</v>
      </c>
      <c r="D55" s="86" t="s">
        <v>54</v>
      </c>
      <c r="E55" s="86">
        <f>ROUND(E53*8,2)</f>
        <v>2000</v>
      </c>
      <c r="F55" s="90"/>
      <c r="G55" s="54"/>
    </row>
    <row r="56" spans="1:7" s="88" customFormat="1" ht="16.5">
      <c r="A56" s="83"/>
      <c r="B56" s="91"/>
      <c r="C56" s="89" t="s">
        <v>55</v>
      </c>
      <c r="D56" s="86" t="s">
        <v>51</v>
      </c>
      <c r="E56" s="86">
        <f>ROUND(4*E53,2)</f>
        <v>1000</v>
      </c>
      <c r="F56" s="87"/>
      <c r="G56" s="54"/>
    </row>
    <row r="57" spans="1:7" s="88" customFormat="1" ht="16.5">
      <c r="A57" s="83">
        <f>A53+1</f>
        <v>12</v>
      </c>
      <c r="B57" s="92"/>
      <c r="C57" s="85" t="s">
        <v>58</v>
      </c>
      <c r="D57" s="86" t="s">
        <v>48</v>
      </c>
      <c r="E57" s="87">
        <f>E52</f>
        <v>250</v>
      </c>
      <c r="F57" s="87"/>
      <c r="G57" s="54"/>
    </row>
    <row r="58" spans="1:7" s="88" customFormat="1" ht="16.5">
      <c r="A58" s="83"/>
      <c r="B58" s="84"/>
      <c r="C58" s="89" t="s">
        <v>59</v>
      </c>
      <c r="D58" s="86" t="s">
        <v>48</v>
      </c>
      <c r="E58" s="86">
        <f>ROUND(E57*1.2,2)</f>
        <v>300</v>
      </c>
      <c r="F58" s="87"/>
      <c r="G58" s="54"/>
    </row>
    <row r="59" spans="1:7" s="88" customFormat="1" ht="16.5">
      <c r="A59" s="83"/>
      <c r="B59" s="84"/>
      <c r="C59" s="89" t="s">
        <v>55</v>
      </c>
      <c r="D59" s="86" t="s">
        <v>51</v>
      </c>
      <c r="E59" s="86">
        <f>ROUND(E57*11,2)</f>
        <v>2750</v>
      </c>
      <c r="F59" s="87"/>
      <c r="G59" s="54"/>
    </row>
    <row r="60" spans="1:7" s="88" customFormat="1" ht="16.5">
      <c r="A60" s="83">
        <f>A57+1</f>
        <v>13</v>
      </c>
      <c r="B60" s="91"/>
      <c r="C60" s="85" t="s">
        <v>64</v>
      </c>
      <c r="D60" s="86" t="s">
        <v>48</v>
      </c>
      <c r="E60" s="87">
        <f>E52</f>
        <v>250</v>
      </c>
      <c r="F60" s="87"/>
      <c r="G60" s="54"/>
    </row>
    <row r="61" spans="1:7" s="88" customFormat="1" ht="16.5">
      <c r="A61" s="83"/>
      <c r="B61" s="91"/>
      <c r="C61" s="89" t="s">
        <v>50</v>
      </c>
      <c r="D61" s="86" t="s">
        <v>51</v>
      </c>
      <c r="E61" s="86">
        <f>ROUND(0.2*E60,2)</f>
        <v>50</v>
      </c>
      <c r="F61" s="87"/>
      <c r="G61" s="54"/>
    </row>
    <row r="62" spans="1:7" s="88" customFormat="1" ht="16.5">
      <c r="A62" s="83"/>
      <c r="B62" s="91"/>
      <c r="C62" s="89" t="s">
        <v>60</v>
      </c>
      <c r="D62" s="86" t="s">
        <v>51</v>
      </c>
      <c r="E62" s="86">
        <f>ROUND(5*E60,2)</f>
        <v>1250</v>
      </c>
      <c r="F62" s="87"/>
      <c r="G62" s="54"/>
    </row>
    <row r="63" spans="1:7" s="88" customFormat="1" ht="16.5">
      <c r="A63" s="83">
        <f>A60+1</f>
        <v>14</v>
      </c>
      <c r="B63" s="91"/>
      <c r="C63" s="85" t="s">
        <v>65</v>
      </c>
      <c r="D63" s="86" t="s">
        <v>48</v>
      </c>
      <c r="E63" s="86">
        <f>E52</f>
        <v>250</v>
      </c>
      <c r="F63" s="87"/>
      <c r="G63" s="54"/>
    </row>
    <row r="64" spans="1:7" s="88" customFormat="1" ht="16.5">
      <c r="A64" s="83"/>
      <c r="B64" s="91"/>
      <c r="C64" s="89" t="s">
        <v>50</v>
      </c>
      <c r="D64" s="86" t="s">
        <v>51</v>
      </c>
      <c r="E64" s="86">
        <f>ROUND(E63*0.2,2)</f>
        <v>50</v>
      </c>
      <c r="F64" s="87"/>
      <c r="G64" s="54"/>
    </row>
    <row r="65" spans="1:7" s="88" customFormat="1" ht="16.5">
      <c r="A65" s="83"/>
      <c r="B65" s="91"/>
      <c r="C65" s="187" t="s">
        <v>120</v>
      </c>
      <c r="D65" s="177" t="s">
        <v>62</v>
      </c>
      <c r="E65" s="177">
        <f>ROUND(E63*0.35,2)</f>
        <v>87.5</v>
      </c>
      <c r="F65" s="188"/>
      <c r="G65" s="68"/>
    </row>
    <row r="66" spans="1:7" s="88" customFormat="1" ht="16.5">
      <c r="A66" s="83"/>
      <c r="B66" s="185"/>
      <c r="C66" s="148" t="s">
        <v>66</v>
      </c>
      <c r="D66" s="146" t="s">
        <v>62</v>
      </c>
      <c r="E66" s="146">
        <f>E65</f>
        <v>87.5</v>
      </c>
      <c r="F66" s="147"/>
      <c r="G66" s="145"/>
    </row>
    <row r="67" spans="1:7" s="53" customFormat="1" ht="16.5">
      <c r="A67" s="178"/>
      <c r="B67" s="113"/>
      <c r="C67" s="113" t="s">
        <v>68</v>
      </c>
      <c r="D67" s="113" t="s">
        <v>48</v>
      </c>
      <c r="E67" s="113">
        <v>56</v>
      </c>
      <c r="F67" s="113"/>
      <c r="G67" s="54"/>
    </row>
    <row r="68" spans="1:7" s="88" customFormat="1" ht="33">
      <c r="A68" s="178">
        <f>A63+1</f>
        <v>15</v>
      </c>
      <c r="B68" s="91"/>
      <c r="C68" s="85" t="s">
        <v>71</v>
      </c>
      <c r="D68" s="86" t="s">
        <v>70</v>
      </c>
      <c r="E68" s="86">
        <f>ROUND(E67*0.25,2)</f>
        <v>14</v>
      </c>
      <c r="F68" s="87"/>
      <c r="G68" s="54"/>
    </row>
    <row r="69" spans="1:7" s="88" customFormat="1" ht="33">
      <c r="A69" s="178">
        <f>A68+1</f>
        <v>16</v>
      </c>
      <c r="B69" s="91"/>
      <c r="C69" s="85" t="s">
        <v>72</v>
      </c>
      <c r="D69" s="86" t="s">
        <v>70</v>
      </c>
      <c r="E69" s="86">
        <f>ROUND(E67*0.1,2)</f>
        <v>5.6</v>
      </c>
      <c r="F69" s="87"/>
      <c r="G69" s="54"/>
    </row>
    <row r="70" spans="1:7" s="88" customFormat="1" ht="33">
      <c r="A70" s="178">
        <f>A69+1</f>
        <v>17</v>
      </c>
      <c r="B70" s="91"/>
      <c r="C70" s="85" t="s">
        <v>73</v>
      </c>
      <c r="D70" s="86" t="s">
        <v>48</v>
      </c>
      <c r="E70" s="86">
        <f>E67</f>
        <v>56</v>
      </c>
      <c r="F70" s="87"/>
      <c r="G70" s="54"/>
    </row>
    <row r="71" spans="1:7" s="88" customFormat="1" ht="33">
      <c r="A71" s="178">
        <f>A70+1</f>
        <v>18</v>
      </c>
      <c r="B71" s="91"/>
      <c r="C71" s="85" t="s">
        <v>177</v>
      </c>
      <c r="D71" s="86" t="s">
        <v>83</v>
      </c>
      <c r="E71" s="86">
        <v>12</v>
      </c>
      <c r="F71" s="87"/>
      <c r="G71" s="54"/>
    </row>
    <row r="72" spans="1:7" s="203" customFormat="1" ht="18">
      <c r="A72" s="198">
        <f>1+A71</f>
        <v>19</v>
      </c>
      <c r="B72" s="199"/>
      <c r="C72" s="200" t="s">
        <v>178</v>
      </c>
      <c r="D72" s="146" t="s">
        <v>182</v>
      </c>
      <c r="E72" s="201">
        <f>E71</f>
        <v>12</v>
      </c>
      <c r="F72" s="202"/>
      <c r="G72" s="54"/>
    </row>
    <row r="73" spans="1:7" s="203" customFormat="1" ht="33">
      <c r="A73" s="198">
        <f>1+A72</f>
        <v>20</v>
      </c>
      <c r="B73" s="199"/>
      <c r="C73" s="205" t="s">
        <v>179</v>
      </c>
      <c r="D73" s="204" t="s">
        <v>83</v>
      </c>
      <c r="E73" s="201">
        <f>E71</f>
        <v>12</v>
      </c>
      <c r="F73" s="202"/>
      <c r="G73" s="54"/>
    </row>
    <row r="74" spans="1:7" s="203" customFormat="1" ht="18">
      <c r="A74" s="198">
        <f>1+A73</f>
        <v>21</v>
      </c>
      <c r="B74" s="199"/>
      <c r="C74" s="205" t="s">
        <v>180</v>
      </c>
      <c r="D74" s="204" t="s">
        <v>83</v>
      </c>
      <c r="E74" s="201">
        <f>E71</f>
        <v>12</v>
      </c>
      <c r="F74" s="202"/>
      <c r="G74" s="54"/>
    </row>
    <row r="75" spans="1:7" s="203" customFormat="1" ht="18">
      <c r="A75" s="198">
        <f>1+A74</f>
        <v>22</v>
      </c>
      <c r="B75" s="199"/>
      <c r="C75" s="206" t="s">
        <v>181</v>
      </c>
      <c r="D75" s="204" t="s">
        <v>83</v>
      </c>
      <c r="E75" s="201">
        <f>E71</f>
        <v>12</v>
      </c>
      <c r="F75" s="202"/>
      <c r="G75" s="54"/>
    </row>
    <row r="76" spans="1:7" s="53" customFormat="1" ht="16.5">
      <c r="A76" s="83"/>
      <c r="B76" s="113"/>
      <c r="C76" s="113" t="s">
        <v>121</v>
      </c>
      <c r="D76" s="113"/>
      <c r="E76" s="113"/>
      <c r="F76" s="113"/>
      <c r="G76" s="54"/>
    </row>
    <row r="77" spans="1:7" s="184" customFormat="1" ht="49.5">
      <c r="A77" s="183">
        <f>A75+1</f>
        <v>23</v>
      </c>
      <c r="B77" s="69"/>
      <c r="C77" s="65" t="s">
        <v>133</v>
      </c>
      <c r="D77" s="64" t="s">
        <v>82</v>
      </c>
      <c r="E77" s="64">
        <v>1</v>
      </c>
      <c r="F77" s="67"/>
      <c r="G77" s="54"/>
    </row>
    <row r="78" spans="1:7" s="184" customFormat="1" ht="66">
      <c r="A78" s="183">
        <f>A77+1</f>
        <v>24</v>
      </c>
      <c r="B78" s="69"/>
      <c r="C78" s="65" t="s">
        <v>123</v>
      </c>
      <c r="D78" s="64" t="s">
        <v>77</v>
      </c>
      <c r="E78" s="64">
        <v>128.9</v>
      </c>
      <c r="F78" s="67"/>
      <c r="G78" s="54"/>
    </row>
    <row r="79" spans="1:7" s="184" customFormat="1" ht="33">
      <c r="A79" s="63"/>
      <c r="B79" s="69"/>
      <c r="C79" s="66" t="s">
        <v>144</v>
      </c>
      <c r="D79" s="64" t="s">
        <v>57</v>
      </c>
      <c r="E79" s="67">
        <f>E78*2.05</f>
        <v>264.245</v>
      </c>
      <c r="F79" s="67"/>
      <c r="G79" s="54"/>
    </row>
    <row r="80" spans="1:7" s="184" customFormat="1" ht="66">
      <c r="A80" s="63">
        <f>A78+1</f>
        <v>25</v>
      </c>
      <c r="B80" s="69"/>
      <c r="C80" s="65" t="s">
        <v>122</v>
      </c>
      <c r="D80" s="64" t="s">
        <v>77</v>
      </c>
      <c r="E80" s="64">
        <v>96</v>
      </c>
      <c r="F80" s="67"/>
      <c r="G80" s="54"/>
    </row>
    <row r="81" spans="1:7" s="184" customFormat="1" ht="33">
      <c r="A81" s="63"/>
      <c r="B81" s="69"/>
      <c r="C81" s="66" t="s">
        <v>144</v>
      </c>
      <c r="D81" s="64" t="s">
        <v>57</v>
      </c>
      <c r="E81" s="64">
        <f>E80*2.05</f>
        <v>196.79999999999998</v>
      </c>
      <c r="F81" s="67"/>
      <c r="G81" s="54"/>
    </row>
    <row r="82" spans="1:7" s="62" customFormat="1" ht="33">
      <c r="A82" s="63">
        <f>A80+1</f>
        <v>26</v>
      </c>
      <c r="B82" s="60"/>
      <c r="C82" s="61" t="s">
        <v>74</v>
      </c>
      <c r="D82" s="60" t="s">
        <v>70</v>
      </c>
      <c r="E82" s="60">
        <v>10</v>
      </c>
      <c r="F82" s="54"/>
      <c r="G82" s="54"/>
    </row>
    <row r="83" spans="1:7" s="232" customFormat="1" ht="16.5">
      <c r="A83" s="228"/>
      <c r="B83" s="229"/>
      <c r="C83" s="230" t="s">
        <v>75</v>
      </c>
      <c r="D83" s="229" t="s">
        <v>76</v>
      </c>
      <c r="E83" s="231"/>
      <c r="F83" s="231"/>
      <c r="G83" s="231"/>
    </row>
    <row r="84" spans="1:6" s="56" customFormat="1" ht="16.5">
      <c r="A84" s="115"/>
      <c r="B84" s="115"/>
      <c r="C84" s="116"/>
      <c r="D84" s="117"/>
      <c r="E84" s="117"/>
      <c r="F84" s="116"/>
    </row>
    <row r="85" s="56" customFormat="1" ht="16.5">
      <c r="C85" s="56" t="s">
        <v>220</v>
      </c>
    </row>
    <row r="86" spans="2:6" s="56" customFormat="1" ht="16.5">
      <c r="B86" s="59"/>
      <c r="C86" s="59" t="s">
        <v>42</v>
      </c>
      <c r="E86" s="118"/>
      <c r="F86" s="59"/>
    </row>
    <row r="87" spans="1:7" s="213" customFormat="1" ht="19.5" customHeight="1">
      <c r="A87" s="271" t="s">
        <v>221</v>
      </c>
      <c r="B87" s="271"/>
      <c r="C87" s="271"/>
      <c r="D87" s="271"/>
      <c r="E87" s="271"/>
      <c r="F87" s="271"/>
      <c r="G87" s="271"/>
    </row>
    <row r="88" spans="1:7" s="44" customFormat="1" ht="16.5">
      <c r="A88" s="272" t="s">
        <v>38</v>
      </c>
      <c r="B88" s="272"/>
      <c r="C88" s="272"/>
      <c r="D88" s="272"/>
      <c r="E88" s="272"/>
      <c r="F88" s="272"/>
      <c r="G88" s="272"/>
    </row>
    <row r="89" spans="1:7" s="45" customFormat="1" ht="10.5" customHeight="1">
      <c r="A89" s="273" t="s">
        <v>43</v>
      </c>
      <c r="B89" s="273"/>
      <c r="C89" s="273"/>
      <c r="D89" s="273"/>
      <c r="E89" s="273"/>
      <c r="F89" s="273"/>
      <c r="G89" s="273"/>
    </row>
    <row r="90" spans="1:7" s="45" customFormat="1" ht="12.75">
      <c r="A90" s="208"/>
      <c r="B90" s="208"/>
      <c r="C90" s="208"/>
      <c r="D90" s="208"/>
      <c r="E90" s="208"/>
      <c r="F90" s="208"/>
      <c r="G90" s="208"/>
    </row>
    <row r="91" spans="1:7" s="214" customFormat="1" ht="32.25" customHeight="1">
      <c r="A91" s="274" t="s">
        <v>209</v>
      </c>
      <c r="B91" s="274"/>
      <c r="C91" s="274"/>
      <c r="D91" s="274"/>
      <c r="E91" s="274"/>
      <c r="F91" s="274"/>
      <c r="G91" s="274"/>
    </row>
    <row r="92" spans="1:7" s="214" customFormat="1" ht="30.75" customHeight="1">
      <c r="A92" s="274" t="s">
        <v>210</v>
      </c>
      <c r="B92" s="274"/>
      <c r="C92" s="274"/>
      <c r="D92" s="274"/>
      <c r="E92" s="274"/>
      <c r="F92" s="274"/>
      <c r="G92" s="274"/>
    </row>
    <row r="93" spans="1:7" s="214" customFormat="1" ht="16.5">
      <c r="A93" s="215" t="s">
        <v>211</v>
      </c>
      <c r="B93" s="215"/>
      <c r="C93" s="215"/>
      <c r="D93" s="216"/>
      <c r="E93" s="217"/>
      <c r="F93" s="216"/>
      <c r="G93" s="216"/>
    </row>
    <row r="94" spans="1:7" s="214" customFormat="1" ht="14.25" customHeight="1">
      <c r="A94" s="215" t="s">
        <v>9</v>
      </c>
      <c r="B94" s="215"/>
      <c r="C94" s="218" t="s">
        <v>137</v>
      </c>
      <c r="E94" s="219"/>
      <c r="F94" s="218"/>
      <c r="G94" s="218"/>
    </row>
    <row r="95" spans="1:7" s="214" customFormat="1" ht="85.5" customHeight="1">
      <c r="A95" s="275" t="s">
        <v>212</v>
      </c>
      <c r="B95" s="275"/>
      <c r="C95" s="275"/>
      <c r="D95" s="275"/>
      <c r="E95" s="275"/>
      <c r="F95" s="275"/>
      <c r="G95" s="275"/>
    </row>
    <row r="96" spans="4:7" s="48" customFormat="1" ht="16.5">
      <c r="D96" s="46"/>
      <c r="E96" s="47"/>
      <c r="F96" s="47"/>
      <c r="G96" s="46"/>
    </row>
    <row r="97" spans="1:7" s="49" customFormat="1" ht="16.5">
      <c r="A97" s="220" t="s">
        <v>213</v>
      </c>
      <c r="B97" s="221"/>
      <c r="C97" s="222"/>
      <c r="D97" s="222"/>
      <c r="E97" s="222"/>
      <c r="F97" s="223"/>
      <c r="G97" s="223"/>
    </row>
    <row r="98" spans="1:7" s="49" customFormat="1" ht="16.5">
      <c r="A98" s="224" t="s">
        <v>214</v>
      </c>
      <c r="B98" s="221"/>
      <c r="C98" s="222"/>
      <c r="D98" s="222"/>
      <c r="E98" s="222"/>
      <c r="F98" s="223"/>
      <c r="G98" s="223"/>
    </row>
    <row r="99" spans="1:7" s="49" customFormat="1" ht="16.5">
      <c r="A99" s="224" t="s">
        <v>215</v>
      </c>
      <c r="B99" s="221"/>
      <c r="C99" s="222"/>
      <c r="D99" s="222"/>
      <c r="E99" s="222"/>
      <c r="F99" s="223"/>
      <c r="G99" s="223"/>
    </row>
    <row r="100" spans="1:7" s="49" customFormat="1" ht="14.25" customHeight="1">
      <c r="A100" s="222"/>
      <c r="B100" s="222"/>
      <c r="C100" s="222"/>
      <c r="D100" s="222"/>
      <c r="E100" s="222"/>
      <c r="F100" s="223"/>
      <c r="G100" s="223"/>
    </row>
    <row r="101" spans="1:7" s="227" customFormat="1" ht="57" customHeight="1">
      <c r="A101" s="225" t="s">
        <v>216</v>
      </c>
      <c r="B101" s="225" t="s">
        <v>44</v>
      </c>
      <c r="C101" s="225" t="s">
        <v>45</v>
      </c>
      <c r="D101" s="226" t="s">
        <v>217</v>
      </c>
      <c r="E101" s="225" t="s">
        <v>46</v>
      </c>
      <c r="F101" s="226" t="s">
        <v>218</v>
      </c>
      <c r="G101" s="226" t="s">
        <v>219</v>
      </c>
    </row>
    <row r="102" spans="1:7" s="51" customFormat="1" ht="12.75">
      <c r="A102" s="50">
        <v>1</v>
      </c>
      <c r="B102" s="50"/>
      <c r="C102" s="52">
        <v>2</v>
      </c>
      <c r="D102" s="50">
        <v>3</v>
      </c>
      <c r="E102" s="50">
        <v>4</v>
      </c>
      <c r="F102" s="50">
        <v>5</v>
      </c>
      <c r="G102" s="50">
        <v>6</v>
      </c>
    </row>
    <row r="103" spans="1:7" s="95" customFormat="1" ht="16.5">
      <c r="A103" s="119"/>
      <c r="B103" s="119"/>
      <c r="C103" s="119" t="s">
        <v>78</v>
      </c>
      <c r="D103" s="119"/>
      <c r="E103" s="119"/>
      <c r="F103" s="119"/>
      <c r="G103" s="119"/>
    </row>
    <row r="104" spans="1:7" s="99" customFormat="1" ht="16.5">
      <c r="A104" s="96">
        <v>1</v>
      </c>
      <c r="B104" s="96"/>
      <c r="C104" s="97" t="s">
        <v>79</v>
      </c>
      <c r="D104" s="96" t="s">
        <v>48</v>
      </c>
      <c r="E104" s="107">
        <f>E105</f>
        <v>204.6</v>
      </c>
      <c r="F104" s="98"/>
      <c r="G104" s="98"/>
    </row>
    <row r="105" spans="1:7" s="99" customFormat="1" ht="16.5">
      <c r="A105" s="96">
        <f>A104+1</f>
        <v>2</v>
      </c>
      <c r="B105" s="96"/>
      <c r="C105" s="97" t="s">
        <v>89</v>
      </c>
      <c r="D105" s="96" t="s">
        <v>48</v>
      </c>
      <c r="E105" s="107">
        <v>204.6</v>
      </c>
      <c r="F105" s="98"/>
      <c r="G105" s="98"/>
    </row>
    <row r="106" spans="1:7" s="99" customFormat="1" ht="16.5">
      <c r="A106" s="96"/>
      <c r="B106" s="96"/>
      <c r="C106" s="100" t="s">
        <v>142</v>
      </c>
      <c r="D106" s="96" t="s">
        <v>67</v>
      </c>
      <c r="E106" s="107">
        <v>1</v>
      </c>
      <c r="F106" s="98"/>
      <c r="G106" s="98"/>
    </row>
    <row r="107" spans="1:7" s="99" customFormat="1" ht="16.5">
      <c r="A107" s="96"/>
      <c r="B107" s="96"/>
      <c r="C107" s="100" t="s">
        <v>146</v>
      </c>
      <c r="D107" s="96" t="s">
        <v>67</v>
      </c>
      <c r="E107" s="107">
        <v>20</v>
      </c>
      <c r="F107" s="98"/>
      <c r="G107" s="98"/>
    </row>
    <row r="108" spans="1:7" s="99" customFormat="1" ht="16.5">
      <c r="A108" s="96"/>
      <c r="B108" s="96"/>
      <c r="C108" s="100" t="s">
        <v>147</v>
      </c>
      <c r="D108" s="96" t="s">
        <v>67</v>
      </c>
      <c r="E108" s="107">
        <v>1</v>
      </c>
      <c r="F108" s="98"/>
      <c r="G108" s="98"/>
    </row>
    <row r="109" spans="1:7" s="99" customFormat="1" ht="16.5">
      <c r="A109" s="96"/>
      <c r="B109" s="96"/>
      <c r="C109" s="100" t="s">
        <v>148</v>
      </c>
      <c r="D109" s="96" t="s">
        <v>67</v>
      </c>
      <c r="E109" s="107">
        <v>14</v>
      </c>
      <c r="F109" s="98"/>
      <c r="G109" s="98"/>
    </row>
    <row r="110" spans="1:7" s="99" customFormat="1" ht="16.5">
      <c r="A110" s="96"/>
      <c r="B110" s="96"/>
      <c r="C110" s="100" t="s">
        <v>149</v>
      </c>
      <c r="D110" s="96" t="s">
        <v>67</v>
      </c>
      <c r="E110" s="107">
        <v>64</v>
      </c>
      <c r="F110" s="98"/>
      <c r="G110" s="98"/>
    </row>
    <row r="111" spans="1:7" s="99" customFormat="1" ht="16.5">
      <c r="A111" s="121"/>
      <c r="B111" s="121"/>
      <c r="C111" s="190" t="s">
        <v>150</v>
      </c>
      <c r="D111" s="121" t="s">
        <v>67</v>
      </c>
      <c r="E111" s="122">
        <v>5</v>
      </c>
      <c r="F111" s="111"/>
      <c r="G111" s="111"/>
    </row>
    <row r="112" spans="1:7" s="99" customFormat="1" ht="16.5">
      <c r="A112" s="180"/>
      <c r="B112" s="180"/>
      <c r="C112" s="191" t="s">
        <v>151</v>
      </c>
      <c r="D112" s="180" t="s">
        <v>67</v>
      </c>
      <c r="E112" s="181">
        <v>1</v>
      </c>
      <c r="F112" s="143"/>
      <c r="G112" s="143"/>
    </row>
    <row r="113" spans="1:7" s="99" customFormat="1" ht="16.5">
      <c r="A113" s="180"/>
      <c r="B113" s="180"/>
      <c r="C113" s="179" t="s">
        <v>80</v>
      </c>
      <c r="D113" s="180" t="s">
        <v>81</v>
      </c>
      <c r="E113" s="181">
        <f>ROUND(E105*0.5,0)</f>
        <v>102</v>
      </c>
      <c r="F113" s="143"/>
      <c r="G113" s="143"/>
    </row>
    <row r="114" spans="1:7" s="99" customFormat="1" ht="16.5">
      <c r="A114" s="180"/>
      <c r="B114" s="180"/>
      <c r="C114" s="179" t="s">
        <v>86</v>
      </c>
      <c r="D114" s="180" t="s">
        <v>57</v>
      </c>
      <c r="E114" s="181">
        <v>125</v>
      </c>
      <c r="F114" s="143"/>
      <c r="G114" s="143"/>
    </row>
    <row r="115" spans="1:7" s="99" customFormat="1" ht="16.5">
      <c r="A115" s="180">
        <f>A105+1</f>
        <v>3</v>
      </c>
      <c r="B115" s="180"/>
      <c r="C115" s="182" t="s">
        <v>132</v>
      </c>
      <c r="D115" s="180" t="s">
        <v>48</v>
      </c>
      <c r="E115" s="181">
        <v>144.6</v>
      </c>
      <c r="F115" s="143"/>
      <c r="G115" s="143"/>
    </row>
    <row r="116" spans="1:7" s="88" customFormat="1" ht="16.5">
      <c r="A116" s="180">
        <f>A115+1</f>
        <v>4</v>
      </c>
      <c r="B116" s="193"/>
      <c r="C116" s="149" t="s">
        <v>85</v>
      </c>
      <c r="D116" s="146" t="s">
        <v>77</v>
      </c>
      <c r="E116" s="146">
        <v>125</v>
      </c>
      <c r="F116" s="147"/>
      <c r="G116" s="145"/>
    </row>
    <row r="117" spans="1:7" s="88" customFormat="1" ht="16.5">
      <c r="A117" s="192"/>
      <c r="B117" s="193"/>
      <c r="C117" s="148" t="s">
        <v>84</v>
      </c>
      <c r="D117" s="146" t="s">
        <v>48</v>
      </c>
      <c r="E117" s="146">
        <f>E116*0.45</f>
        <v>56.25</v>
      </c>
      <c r="F117" s="147"/>
      <c r="G117" s="145"/>
    </row>
    <row r="118" spans="1:7" s="88" customFormat="1" ht="16.5">
      <c r="A118" s="192"/>
      <c r="B118" s="193"/>
      <c r="C118" s="148" t="s">
        <v>53</v>
      </c>
      <c r="D118" s="146" t="s">
        <v>54</v>
      </c>
      <c r="E118" s="146">
        <f>3*E116</f>
        <v>375</v>
      </c>
      <c r="F118" s="194"/>
      <c r="G118" s="145"/>
    </row>
    <row r="119" spans="1:7" s="95" customFormat="1" ht="16.5">
      <c r="A119" s="96"/>
      <c r="B119" s="119"/>
      <c r="C119" s="119" t="s">
        <v>90</v>
      </c>
      <c r="D119" s="119"/>
      <c r="E119" s="120"/>
      <c r="F119" s="120"/>
      <c r="G119" s="120"/>
    </row>
    <row r="120" spans="1:7" s="99" customFormat="1" ht="16.5">
      <c r="A120" s="96">
        <f>A105+1</f>
        <v>3</v>
      </c>
      <c r="B120" s="96"/>
      <c r="C120" s="97" t="s">
        <v>156</v>
      </c>
      <c r="D120" s="96" t="s">
        <v>48</v>
      </c>
      <c r="E120" s="107">
        <v>12.83</v>
      </c>
      <c r="F120" s="98"/>
      <c r="G120" s="98"/>
    </row>
    <row r="121" spans="1:7" s="99" customFormat="1" ht="33">
      <c r="A121" s="96">
        <f>A120+1</f>
        <v>4</v>
      </c>
      <c r="B121" s="96"/>
      <c r="C121" s="97" t="s">
        <v>131</v>
      </c>
      <c r="D121" s="96" t="s">
        <v>48</v>
      </c>
      <c r="E121" s="107">
        <f>E120</f>
        <v>12.83</v>
      </c>
      <c r="F121" s="98"/>
      <c r="G121" s="98"/>
    </row>
    <row r="122" spans="1:7" s="99" customFormat="1" ht="16.5">
      <c r="A122" s="96"/>
      <c r="B122" s="96"/>
      <c r="C122" s="108" t="s">
        <v>152</v>
      </c>
      <c r="D122" s="96" t="s">
        <v>67</v>
      </c>
      <c r="E122" s="107">
        <v>4</v>
      </c>
      <c r="F122" s="98"/>
      <c r="G122" s="98"/>
    </row>
    <row r="123" spans="1:7" s="99" customFormat="1" ht="16.5">
      <c r="A123" s="96"/>
      <c r="B123" s="96"/>
      <c r="C123" s="108" t="s">
        <v>153</v>
      </c>
      <c r="D123" s="96" t="s">
        <v>67</v>
      </c>
      <c r="E123" s="107">
        <v>1</v>
      </c>
      <c r="F123" s="98"/>
      <c r="G123" s="98"/>
    </row>
    <row r="124" spans="1:7" s="99" customFormat="1" ht="16.5">
      <c r="A124" s="96"/>
      <c r="B124" s="96"/>
      <c r="C124" s="108" t="s">
        <v>80</v>
      </c>
      <c r="D124" s="96" t="s">
        <v>67</v>
      </c>
      <c r="E124" s="107">
        <v>9</v>
      </c>
      <c r="F124" s="98"/>
      <c r="G124" s="98"/>
    </row>
    <row r="125" spans="1:7" s="95" customFormat="1" ht="16.5">
      <c r="A125" s="96"/>
      <c r="B125" s="119"/>
      <c r="C125" s="119" t="s">
        <v>154</v>
      </c>
      <c r="D125" s="119"/>
      <c r="E125" s="120"/>
      <c r="F125" s="120"/>
      <c r="G125" s="120"/>
    </row>
    <row r="126" spans="1:7" s="99" customFormat="1" ht="33">
      <c r="A126" s="96">
        <f>A121+1</f>
        <v>5</v>
      </c>
      <c r="B126" s="96"/>
      <c r="C126" s="97" t="s">
        <v>188</v>
      </c>
      <c r="D126" s="96" t="s">
        <v>48</v>
      </c>
      <c r="E126" s="107">
        <v>5</v>
      </c>
      <c r="F126" s="98"/>
      <c r="G126" s="98"/>
    </row>
    <row r="127" spans="1:7" s="99" customFormat="1" ht="16.5">
      <c r="A127" s="96"/>
      <c r="B127" s="96"/>
      <c r="C127" s="108" t="s">
        <v>155</v>
      </c>
      <c r="D127" s="96" t="s">
        <v>67</v>
      </c>
      <c r="E127" s="107">
        <v>1</v>
      </c>
      <c r="F127" s="98"/>
      <c r="G127" s="98"/>
    </row>
    <row r="128" spans="1:7" s="99" customFormat="1" ht="16.5">
      <c r="A128" s="96"/>
      <c r="B128" s="96"/>
      <c r="C128" s="108" t="s">
        <v>153</v>
      </c>
      <c r="D128" s="96" t="s">
        <v>67</v>
      </c>
      <c r="E128" s="107">
        <v>1</v>
      </c>
      <c r="F128" s="98"/>
      <c r="G128" s="98"/>
    </row>
    <row r="129" spans="1:7" s="99" customFormat="1" ht="16.5">
      <c r="A129" s="96"/>
      <c r="B129" s="96"/>
      <c r="C129" s="108" t="s">
        <v>80</v>
      </c>
      <c r="D129" s="96" t="s">
        <v>67</v>
      </c>
      <c r="E129" s="107">
        <v>9</v>
      </c>
      <c r="F129" s="98"/>
      <c r="G129" s="98"/>
    </row>
    <row r="130" spans="1:7" s="55" customFormat="1" ht="16.5">
      <c r="A130" s="233"/>
      <c r="B130" s="233"/>
      <c r="C130" s="205"/>
      <c r="D130" s="205"/>
      <c r="E130" s="205"/>
      <c r="F130" s="150"/>
      <c r="G130" s="150"/>
    </row>
    <row r="131" spans="1:7" s="232" customFormat="1" ht="16.5">
      <c r="A131" s="228"/>
      <c r="B131" s="229"/>
      <c r="C131" s="230" t="s">
        <v>75</v>
      </c>
      <c r="D131" s="229" t="s">
        <v>76</v>
      </c>
      <c r="E131" s="231"/>
      <c r="F131" s="231"/>
      <c r="G131" s="231"/>
    </row>
    <row r="132" spans="1:6" s="56" customFormat="1" ht="16.5">
      <c r="A132" s="115"/>
      <c r="B132" s="115"/>
      <c r="C132" s="116"/>
      <c r="D132" s="117"/>
      <c r="E132" s="117"/>
      <c r="F132" s="116"/>
    </row>
    <row r="133" s="56" customFormat="1" ht="16.5">
      <c r="C133" s="56" t="s">
        <v>220</v>
      </c>
    </row>
    <row r="134" spans="2:6" s="56" customFormat="1" ht="16.5">
      <c r="B134" s="59"/>
      <c r="C134" s="59" t="s">
        <v>42</v>
      </c>
      <c r="E134" s="118"/>
      <c r="F134" s="59"/>
    </row>
    <row r="135" spans="1:7" s="213" customFormat="1" ht="19.5" customHeight="1">
      <c r="A135" s="271" t="s">
        <v>222</v>
      </c>
      <c r="B135" s="271"/>
      <c r="C135" s="271"/>
      <c r="D135" s="271"/>
      <c r="E135" s="271"/>
      <c r="F135" s="271"/>
      <c r="G135" s="271"/>
    </row>
    <row r="136" spans="1:7" s="44" customFormat="1" ht="16.5">
      <c r="A136" s="272" t="s">
        <v>127</v>
      </c>
      <c r="B136" s="272"/>
      <c r="C136" s="272"/>
      <c r="D136" s="272"/>
      <c r="E136" s="272"/>
      <c r="F136" s="272"/>
      <c r="G136" s="272"/>
    </row>
    <row r="137" spans="1:7" s="45" customFormat="1" ht="10.5" customHeight="1">
      <c r="A137" s="273" t="s">
        <v>43</v>
      </c>
      <c r="B137" s="273"/>
      <c r="C137" s="273"/>
      <c r="D137" s="273"/>
      <c r="E137" s="273"/>
      <c r="F137" s="273"/>
      <c r="G137" s="273"/>
    </row>
    <row r="138" spans="1:7" s="45" customFormat="1" ht="12.75">
      <c r="A138" s="208"/>
      <c r="B138" s="208"/>
      <c r="C138" s="208"/>
      <c r="D138" s="208"/>
      <c r="E138" s="208"/>
      <c r="F138" s="208"/>
      <c r="G138" s="208"/>
    </row>
    <row r="139" spans="1:7" s="214" customFormat="1" ht="32.25" customHeight="1">
      <c r="A139" s="274" t="s">
        <v>209</v>
      </c>
      <c r="B139" s="274"/>
      <c r="C139" s="274"/>
      <c r="D139" s="274"/>
      <c r="E139" s="274"/>
      <c r="F139" s="274"/>
      <c r="G139" s="274"/>
    </row>
    <row r="140" spans="1:7" s="214" customFormat="1" ht="30.75" customHeight="1">
      <c r="A140" s="274" t="s">
        <v>210</v>
      </c>
      <c r="B140" s="274"/>
      <c r="C140" s="274"/>
      <c r="D140" s="274"/>
      <c r="E140" s="274"/>
      <c r="F140" s="274"/>
      <c r="G140" s="274"/>
    </row>
    <row r="141" spans="1:7" s="214" customFormat="1" ht="16.5">
      <c r="A141" s="215" t="s">
        <v>211</v>
      </c>
      <c r="B141" s="215"/>
      <c r="C141" s="215"/>
      <c r="D141" s="216"/>
      <c r="E141" s="217"/>
      <c r="F141" s="216"/>
      <c r="G141" s="216"/>
    </row>
    <row r="142" spans="1:7" s="214" customFormat="1" ht="14.25" customHeight="1">
      <c r="A142" s="215" t="s">
        <v>9</v>
      </c>
      <c r="B142" s="215"/>
      <c r="C142" s="218" t="s">
        <v>137</v>
      </c>
      <c r="E142" s="219"/>
      <c r="F142" s="218"/>
      <c r="G142" s="218"/>
    </row>
    <row r="143" spans="1:7" s="214" customFormat="1" ht="85.5" customHeight="1">
      <c r="A143" s="275" t="s">
        <v>212</v>
      </c>
      <c r="B143" s="275"/>
      <c r="C143" s="275"/>
      <c r="D143" s="275"/>
      <c r="E143" s="275"/>
      <c r="F143" s="275"/>
      <c r="G143" s="275"/>
    </row>
    <row r="144" spans="4:7" s="48" customFormat="1" ht="16.5">
      <c r="D144" s="46"/>
      <c r="E144" s="47"/>
      <c r="F144" s="47"/>
      <c r="G144" s="46"/>
    </row>
    <row r="145" spans="1:7" s="49" customFormat="1" ht="16.5">
      <c r="A145" s="220" t="s">
        <v>213</v>
      </c>
      <c r="B145" s="221"/>
      <c r="C145" s="222"/>
      <c r="D145" s="222"/>
      <c r="E145" s="222"/>
      <c r="F145" s="223"/>
      <c r="G145" s="223"/>
    </row>
    <row r="146" spans="1:7" s="49" customFormat="1" ht="16.5">
      <c r="A146" s="224" t="s">
        <v>214</v>
      </c>
      <c r="B146" s="221"/>
      <c r="C146" s="222"/>
      <c r="D146" s="222"/>
      <c r="E146" s="222"/>
      <c r="F146" s="223"/>
      <c r="G146" s="223"/>
    </row>
    <row r="147" spans="1:7" s="49" customFormat="1" ht="16.5">
      <c r="A147" s="224" t="s">
        <v>215</v>
      </c>
      <c r="B147" s="221"/>
      <c r="C147" s="222"/>
      <c r="D147" s="222"/>
      <c r="E147" s="222"/>
      <c r="F147" s="223"/>
      <c r="G147" s="223"/>
    </row>
    <row r="148" spans="1:7" s="49" customFormat="1" ht="14.25" customHeight="1">
      <c r="A148" s="222"/>
      <c r="B148" s="222"/>
      <c r="C148" s="222"/>
      <c r="D148" s="222"/>
      <c r="E148" s="222"/>
      <c r="F148" s="223"/>
      <c r="G148" s="223"/>
    </row>
    <row r="149" spans="1:7" s="227" customFormat="1" ht="57" customHeight="1">
      <c r="A149" s="225" t="s">
        <v>216</v>
      </c>
      <c r="B149" s="225" t="s">
        <v>44</v>
      </c>
      <c r="C149" s="225" t="s">
        <v>45</v>
      </c>
      <c r="D149" s="226" t="s">
        <v>217</v>
      </c>
      <c r="E149" s="225" t="s">
        <v>46</v>
      </c>
      <c r="F149" s="226" t="s">
        <v>218</v>
      </c>
      <c r="G149" s="226" t="s">
        <v>219</v>
      </c>
    </row>
    <row r="150" spans="1:7" s="51" customFormat="1" ht="12.75">
      <c r="A150" s="50">
        <v>1</v>
      </c>
      <c r="B150" s="50"/>
      <c r="C150" s="52">
        <v>2</v>
      </c>
      <c r="D150" s="50">
        <v>3</v>
      </c>
      <c r="E150" s="50">
        <v>4</v>
      </c>
      <c r="F150" s="50">
        <v>5</v>
      </c>
      <c r="G150" s="50">
        <v>6</v>
      </c>
    </row>
    <row r="151" spans="1:7" s="95" customFormat="1" ht="16.5">
      <c r="A151" s="101"/>
      <c r="B151" s="144"/>
      <c r="C151" s="189" t="s">
        <v>127</v>
      </c>
      <c r="D151" s="189"/>
      <c r="E151" s="189"/>
      <c r="F151" s="189"/>
      <c r="G151" s="143"/>
    </row>
    <row r="152" spans="1:7" s="106" customFormat="1" ht="16.5">
      <c r="A152" s="101">
        <v>1</v>
      </c>
      <c r="B152" s="186"/>
      <c r="C152" s="139" t="s">
        <v>126</v>
      </c>
      <c r="D152" s="140" t="s">
        <v>48</v>
      </c>
      <c r="E152" s="141">
        <v>569.8</v>
      </c>
      <c r="F152" s="142"/>
      <c r="G152" s="143"/>
    </row>
    <row r="153" spans="1:7" s="106" customFormat="1" ht="16.5">
      <c r="A153" s="101">
        <v>2</v>
      </c>
      <c r="B153" s="186"/>
      <c r="C153" s="139" t="s">
        <v>91</v>
      </c>
      <c r="D153" s="140" t="s">
        <v>48</v>
      </c>
      <c r="E153" s="141">
        <f>E152</f>
        <v>569.8</v>
      </c>
      <c r="F153" s="142"/>
      <c r="G153" s="143"/>
    </row>
    <row r="154" spans="1:7" s="112" customFormat="1" ht="33">
      <c r="A154" s="101">
        <v>3</v>
      </c>
      <c r="B154" s="102"/>
      <c r="C154" s="136" t="s">
        <v>129</v>
      </c>
      <c r="D154" s="137" t="s">
        <v>48</v>
      </c>
      <c r="E154" s="137">
        <f>E152</f>
        <v>569.8</v>
      </c>
      <c r="F154" s="138"/>
      <c r="G154" s="143"/>
    </row>
    <row r="155" spans="1:7" s="112" customFormat="1" ht="16.5">
      <c r="A155" s="101"/>
      <c r="B155" s="102"/>
      <c r="C155" s="109" t="s">
        <v>130</v>
      </c>
      <c r="D155" s="104" t="s">
        <v>48</v>
      </c>
      <c r="E155" s="104">
        <f>E154*1.05</f>
        <v>598.29</v>
      </c>
      <c r="F155" s="105"/>
      <c r="G155" s="143"/>
    </row>
    <row r="156" spans="1:7" s="112" customFormat="1" ht="16.5">
      <c r="A156" s="101">
        <f>A154+1</f>
        <v>4</v>
      </c>
      <c r="B156" s="102"/>
      <c r="C156" s="103" t="s">
        <v>128</v>
      </c>
      <c r="D156" s="104" t="s">
        <v>57</v>
      </c>
      <c r="E156" s="104">
        <f>2*45</f>
        <v>90</v>
      </c>
      <c r="F156" s="105"/>
      <c r="G156" s="143"/>
    </row>
    <row r="157" spans="1:7" s="55" customFormat="1" ht="16.5">
      <c r="A157" s="233"/>
      <c r="B157" s="233"/>
      <c r="C157" s="205"/>
      <c r="D157" s="205"/>
      <c r="E157" s="205"/>
      <c r="F157" s="150"/>
      <c r="G157" s="150"/>
    </row>
    <row r="158" spans="1:7" s="232" customFormat="1" ht="16.5">
      <c r="A158" s="228"/>
      <c r="B158" s="229"/>
      <c r="C158" s="230" t="s">
        <v>75</v>
      </c>
      <c r="D158" s="229" t="s">
        <v>76</v>
      </c>
      <c r="E158" s="231"/>
      <c r="F158" s="231"/>
      <c r="G158" s="231"/>
    </row>
    <row r="159" spans="1:6" s="56" customFormat="1" ht="16.5">
      <c r="A159" s="115"/>
      <c r="B159" s="115"/>
      <c r="C159" s="116"/>
      <c r="D159" s="117"/>
      <c r="E159" s="117"/>
      <c r="F159" s="116"/>
    </row>
    <row r="160" s="56" customFormat="1" ht="16.5">
      <c r="C160" s="56" t="s">
        <v>220</v>
      </c>
    </row>
    <row r="161" spans="2:6" s="56" customFormat="1" ht="16.5">
      <c r="B161" s="59"/>
      <c r="C161" s="59" t="s">
        <v>42</v>
      </c>
      <c r="E161" s="118"/>
      <c r="F161" s="59"/>
    </row>
    <row r="162" spans="5:7" s="58" customFormat="1" ht="16.5">
      <c r="E162" s="57"/>
      <c r="G162" s="59"/>
    </row>
    <row r="163" spans="1:7" s="213" customFormat="1" ht="19.5" customHeight="1">
      <c r="A163" s="271" t="s">
        <v>223</v>
      </c>
      <c r="B163" s="271"/>
      <c r="C163" s="271"/>
      <c r="D163" s="271"/>
      <c r="E163" s="271"/>
      <c r="F163" s="271"/>
      <c r="G163" s="271"/>
    </row>
    <row r="164" spans="1:7" s="44" customFormat="1" ht="16.5">
      <c r="A164" s="272" t="s">
        <v>157</v>
      </c>
      <c r="B164" s="272"/>
      <c r="C164" s="272"/>
      <c r="D164" s="272"/>
      <c r="E164" s="272"/>
      <c r="F164" s="272"/>
      <c r="G164" s="272"/>
    </row>
    <row r="165" spans="1:7" s="45" customFormat="1" ht="10.5" customHeight="1">
      <c r="A165" s="273" t="s">
        <v>43</v>
      </c>
      <c r="B165" s="273"/>
      <c r="C165" s="273"/>
      <c r="D165" s="273"/>
      <c r="E165" s="273"/>
      <c r="F165" s="273"/>
      <c r="G165" s="273"/>
    </row>
    <row r="166" spans="1:7" s="45" customFormat="1" ht="12.75">
      <c r="A166" s="208"/>
      <c r="B166" s="208"/>
      <c r="C166" s="208"/>
      <c r="D166" s="208"/>
      <c r="E166" s="208"/>
      <c r="F166" s="208"/>
      <c r="G166" s="208"/>
    </row>
    <row r="167" spans="1:7" s="214" customFormat="1" ht="32.25" customHeight="1">
      <c r="A167" s="274" t="s">
        <v>209</v>
      </c>
      <c r="B167" s="274"/>
      <c r="C167" s="274"/>
      <c r="D167" s="274"/>
      <c r="E167" s="274"/>
      <c r="F167" s="274"/>
      <c r="G167" s="274"/>
    </row>
    <row r="168" spans="1:7" s="214" customFormat="1" ht="30.75" customHeight="1">
      <c r="A168" s="274" t="s">
        <v>210</v>
      </c>
      <c r="B168" s="274"/>
      <c r="C168" s="274"/>
      <c r="D168" s="274"/>
      <c r="E168" s="274"/>
      <c r="F168" s="274"/>
      <c r="G168" s="274"/>
    </row>
    <row r="169" spans="1:7" s="214" customFormat="1" ht="16.5">
      <c r="A169" s="215" t="s">
        <v>211</v>
      </c>
      <c r="B169" s="215"/>
      <c r="C169" s="215"/>
      <c r="D169" s="216"/>
      <c r="E169" s="217"/>
      <c r="F169" s="216"/>
      <c r="G169" s="216"/>
    </row>
    <row r="170" spans="1:7" s="214" customFormat="1" ht="14.25" customHeight="1">
      <c r="A170" s="215" t="s">
        <v>9</v>
      </c>
      <c r="B170" s="215"/>
      <c r="C170" s="218" t="s">
        <v>137</v>
      </c>
      <c r="E170" s="219"/>
      <c r="F170" s="218"/>
      <c r="G170" s="218"/>
    </row>
    <row r="171" spans="1:7" s="214" customFormat="1" ht="85.5" customHeight="1">
      <c r="A171" s="275" t="s">
        <v>212</v>
      </c>
      <c r="B171" s="275"/>
      <c r="C171" s="275"/>
      <c r="D171" s="275"/>
      <c r="E171" s="275"/>
      <c r="F171" s="275"/>
      <c r="G171" s="275"/>
    </row>
    <row r="172" spans="4:7" s="48" customFormat="1" ht="16.5">
      <c r="D172" s="46"/>
      <c r="E172" s="47"/>
      <c r="F172" s="47"/>
      <c r="G172" s="46"/>
    </row>
    <row r="173" spans="1:7" s="49" customFormat="1" ht="16.5">
      <c r="A173" s="220" t="s">
        <v>213</v>
      </c>
      <c r="B173" s="221"/>
      <c r="C173" s="222"/>
      <c r="D173" s="222"/>
      <c r="E173" s="222"/>
      <c r="F173" s="223"/>
      <c r="G173" s="223"/>
    </row>
    <row r="174" spans="1:7" s="49" customFormat="1" ht="16.5">
      <c r="A174" s="224" t="s">
        <v>214</v>
      </c>
      <c r="B174" s="221"/>
      <c r="C174" s="222"/>
      <c r="D174" s="222"/>
      <c r="E174" s="222"/>
      <c r="F174" s="223"/>
      <c r="G174" s="223"/>
    </row>
    <row r="175" spans="1:7" s="49" customFormat="1" ht="16.5">
      <c r="A175" s="224" t="s">
        <v>215</v>
      </c>
      <c r="B175" s="221"/>
      <c r="C175" s="222"/>
      <c r="D175" s="222"/>
      <c r="E175" s="222"/>
      <c r="F175" s="223"/>
      <c r="G175" s="223"/>
    </row>
    <row r="176" spans="1:7" s="49" customFormat="1" ht="14.25" customHeight="1">
      <c r="A176" s="222"/>
      <c r="B176" s="222"/>
      <c r="C176" s="222"/>
      <c r="D176" s="222"/>
      <c r="E176" s="222"/>
      <c r="F176" s="223"/>
      <c r="G176" s="223"/>
    </row>
    <row r="177" spans="1:7" s="227" customFormat="1" ht="57" customHeight="1">
      <c r="A177" s="225" t="s">
        <v>216</v>
      </c>
      <c r="B177" s="225" t="s">
        <v>44</v>
      </c>
      <c r="C177" s="225" t="s">
        <v>45</v>
      </c>
      <c r="D177" s="226" t="s">
        <v>217</v>
      </c>
      <c r="E177" s="225" t="s">
        <v>46</v>
      </c>
      <c r="F177" s="226" t="s">
        <v>218</v>
      </c>
      <c r="G177" s="226" t="s">
        <v>219</v>
      </c>
    </row>
    <row r="178" spans="1:7" s="51" customFormat="1" ht="12.75">
      <c r="A178" s="50">
        <v>1</v>
      </c>
      <c r="B178" s="50"/>
      <c r="C178" s="52">
        <v>2</v>
      </c>
      <c r="D178" s="50">
        <v>3</v>
      </c>
      <c r="E178" s="50">
        <v>4</v>
      </c>
      <c r="F178" s="50">
        <v>5</v>
      </c>
      <c r="G178" s="50">
        <v>6</v>
      </c>
    </row>
    <row r="179" spans="1:7" s="95" customFormat="1" ht="16.5">
      <c r="A179" s="101"/>
      <c r="B179" s="144"/>
      <c r="C179" s="189" t="s">
        <v>157</v>
      </c>
      <c r="D179" s="189"/>
      <c r="E179" s="189"/>
      <c r="F179" s="189"/>
      <c r="G179" s="143"/>
    </row>
    <row r="180" spans="1:7" s="106" customFormat="1" ht="16.5">
      <c r="A180" s="101">
        <v>1</v>
      </c>
      <c r="B180" s="186"/>
      <c r="C180" s="139" t="s">
        <v>158</v>
      </c>
      <c r="D180" s="140" t="s">
        <v>48</v>
      </c>
      <c r="E180" s="141">
        <v>490</v>
      </c>
      <c r="F180" s="142"/>
      <c r="G180" s="143"/>
    </row>
    <row r="181" spans="1:7" s="106" customFormat="1" ht="49.5">
      <c r="A181" s="101">
        <f>A180+1</f>
        <v>2</v>
      </c>
      <c r="B181" s="186"/>
      <c r="C181" s="139" t="s">
        <v>159</v>
      </c>
      <c r="D181" s="140" t="s">
        <v>48</v>
      </c>
      <c r="E181" s="141">
        <f>E180</f>
        <v>490</v>
      </c>
      <c r="F181" s="142"/>
      <c r="G181" s="143"/>
    </row>
    <row r="182" spans="1:7" s="106" customFormat="1" ht="33">
      <c r="A182" s="101"/>
      <c r="B182" s="186"/>
      <c r="C182" s="197" t="s">
        <v>160</v>
      </c>
      <c r="D182" s="140" t="s">
        <v>48</v>
      </c>
      <c r="E182" s="141">
        <f>ROUND(E181*1.05,2)</f>
        <v>514.5</v>
      </c>
      <c r="F182" s="142"/>
      <c r="G182" s="143"/>
    </row>
    <row r="183" spans="1:7" s="106" customFormat="1" ht="16.5">
      <c r="A183" s="101"/>
      <c r="B183" s="186"/>
      <c r="C183" s="197" t="s">
        <v>161</v>
      </c>
      <c r="D183" s="140" t="s">
        <v>48</v>
      </c>
      <c r="E183" s="141">
        <f>E181*1.1</f>
        <v>539</v>
      </c>
      <c r="F183" s="142"/>
      <c r="G183" s="143"/>
    </row>
    <row r="184" spans="1:7" s="106" customFormat="1" ht="16.5">
      <c r="A184" s="101"/>
      <c r="B184" s="186"/>
      <c r="C184" s="197" t="s">
        <v>53</v>
      </c>
      <c r="D184" s="140" t="s">
        <v>54</v>
      </c>
      <c r="E184" s="141">
        <f>ROUND(E181*8,0)</f>
        <v>3920</v>
      </c>
      <c r="F184" s="142"/>
      <c r="G184" s="143"/>
    </row>
    <row r="185" spans="1:7" s="106" customFormat="1" ht="16.5">
      <c r="A185" s="101"/>
      <c r="B185" s="186"/>
      <c r="C185" s="197" t="s">
        <v>162</v>
      </c>
      <c r="D185" s="140" t="s">
        <v>51</v>
      </c>
      <c r="E185" s="141">
        <f>ROUND(E181*8,2)</f>
        <v>3920</v>
      </c>
      <c r="F185" s="142"/>
      <c r="G185" s="143"/>
    </row>
    <row r="186" spans="1:7" s="106" customFormat="1" ht="16.5">
      <c r="A186" s="101"/>
      <c r="B186" s="186"/>
      <c r="C186" s="139"/>
      <c r="D186" s="140"/>
      <c r="E186" s="141"/>
      <c r="F186" s="142"/>
      <c r="G186" s="143"/>
    </row>
    <row r="187" spans="1:7" s="106" customFormat="1" ht="49.5">
      <c r="A187" s="101">
        <v>3</v>
      </c>
      <c r="B187" s="186"/>
      <c r="C187" s="139" t="s">
        <v>176</v>
      </c>
      <c r="D187" s="140" t="s">
        <v>82</v>
      </c>
      <c r="E187" s="141">
        <v>1</v>
      </c>
      <c r="F187" s="142"/>
      <c r="G187" s="143"/>
    </row>
    <row r="188" spans="1:7" s="55" customFormat="1" ht="16.5">
      <c r="A188" s="233"/>
      <c r="B188" s="233"/>
      <c r="C188" s="205"/>
      <c r="D188" s="205"/>
      <c r="E188" s="205"/>
      <c r="F188" s="150"/>
      <c r="G188" s="150"/>
    </row>
    <row r="189" spans="1:7" s="232" customFormat="1" ht="16.5">
      <c r="A189" s="228"/>
      <c r="B189" s="229"/>
      <c r="C189" s="230" t="s">
        <v>75</v>
      </c>
      <c r="D189" s="229" t="s">
        <v>76</v>
      </c>
      <c r="E189" s="231"/>
      <c r="F189" s="231"/>
      <c r="G189" s="231"/>
    </row>
    <row r="190" spans="1:6" s="56" customFormat="1" ht="16.5">
      <c r="A190" s="115"/>
      <c r="B190" s="115"/>
      <c r="C190" s="116"/>
      <c r="D190" s="117"/>
      <c r="E190" s="117"/>
      <c r="F190" s="116"/>
    </row>
    <row r="191" s="56" customFormat="1" ht="16.5">
      <c r="C191" s="56" t="s">
        <v>220</v>
      </c>
    </row>
    <row r="192" spans="2:6" s="56" customFormat="1" ht="16.5">
      <c r="B192" s="59"/>
      <c r="C192" s="59" t="s">
        <v>42</v>
      </c>
      <c r="E192" s="118"/>
      <c r="F192" s="59"/>
    </row>
  </sheetData>
  <sheetProtection/>
  <mergeCells count="24">
    <mergeCell ref="A1:G1"/>
    <mergeCell ref="A2:G2"/>
    <mergeCell ref="A3:G3"/>
    <mergeCell ref="A5:G5"/>
    <mergeCell ref="A6:G6"/>
    <mergeCell ref="A9:G9"/>
    <mergeCell ref="A87:G87"/>
    <mergeCell ref="A88:G88"/>
    <mergeCell ref="A89:G89"/>
    <mergeCell ref="A91:G91"/>
    <mergeCell ref="A92:G92"/>
    <mergeCell ref="A95:G95"/>
    <mergeCell ref="A135:G135"/>
    <mergeCell ref="A136:G136"/>
    <mergeCell ref="A137:G137"/>
    <mergeCell ref="A139:G139"/>
    <mergeCell ref="A140:G140"/>
    <mergeCell ref="A143:G143"/>
    <mergeCell ref="A163:G163"/>
    <mergeCell ref="A164:G164"/>
    <mergeCell ref="A165:G165"/>
    <mergeCell ref="A167:G167"/>
    <mergeCell ref="A168:G168"/>
    <mergeCell ref="A171:G171"/>
  </mergeCells>
  <printOptions/>
  <pageMargins left="0.7" right="0.7" top="0.75" bottom="0.75" header="0.3" footer="0.3"/>
  <pageSetup horizontalDpi="600" verticalDpi="600" orientation="portrait" scale="95" r:id="rId1"/>
  <rowBreaks count="3" manualBreakCount="3">
    <brk id="86" max="255" man="1"/>
    <brk id="134" max="255" man="1"/>
    <brk id="162" max="255" man="1"/>
  </rowBreaks>
</worksheet>
</file>

<file path=xl/worksheets/sheet6.xml><?xml version="1.0" encoding="utf-8"?>
<worksheet xmlns="http://schemas.openxmlformats.org/spreadsheetml/2006/main" xmlns:r="http://schemas.openxmlformats.org/officeDocument/2006/relationships">
  <dimension ref="A1:G185"/>
  <sheetViews>
    <sheetView tabSelected="1" view="pageBreakPreview" zoomScale="60" zoomScalePageLayoutView="0" workbookViewId="0" topLeftCell="A52">
      <selection activeCell="K89" sqref="K89"/>
    </sheetView>
  </sheetViews>
  <sheetFormatPr defaultColWidth="7.140625" defaultRowHeight="15"/>
  <cols>
    <col min="1" max="1" width="5.7109375" style="41" customWidth="1"/>
    <col min="2" max="2" width="5.8515625" style="41" customWidth="1"/>
    <col min="3" max="3" width="37.421875" style="41" customWidth="1"/>
    <col min="4" max="4" width="10.28125" style="41" customWidth="1"/>
    <col min="5" max="5" width="10.57421875" style="42" customWidth="1"/>
    <col min="6" max="6" width="11.7109375" style="41" customWidth="1"/>
    <col min="7" max="7" width="11.7109375" style="43" customWidth="1"/>
    <col min="8" max="129" width="9.140625" style="41" customWidth="1"/>
    <col min="130" max="16384" width="7.140625" style="41" customWidth="1"/>
  </cols>
  <sheetData>
    <row r="1" spans="1:7" s="213" customFormat="1" ht="19.5" customHeight="1">
      <c r="A1" s="271" t="s">
        <v>208</v>
      </c>
      <c r="B1" s="271"/>
      <c r="C1" s="271"/>
      <c r="D1" s="271"/>
      <c r="E1" s="271"/>
      <c r="F1" s="271"/>
      <c r="G1" s="271"/>
    </row>
    <row r="2" spans="1:7" s="44" customFormat="1" ht="30" customHeight="1">
      <c r="A2" s="272" t="s">
        <v>35</v>
      </c>
      <c r="B2" s="272"/>
      <c r="C2" s="272"/>
      <c r="D2" s="272"/>
      <c r="E2" s="272"/>
      <c r="F2" s="272"/>
      <c r="G2" s="272"/>
    </row>
    <row r="3" spans="1:7" s="45" customFormat="1" ht="10.5" customHeight="1">
      <c r="A3" s="273" t="s">
        <v>43</v>
      </c>
      <c r="B3" s="273"/>
      <c r="C3" s="273"/>
      <c r="D3" s="273"/>
      <c r="E3" s="273"/>
      <c r="F3" s="273"/>
      <c r="G3" s="273"/>
    </row>
    <row r="4" spans="1:7" s="45" customFormat="1" ht="12.75">
      <c r="A4" s="208"/>
      <c r="B4" s="208"/>
      <c r="C4" s="208"/>
      <c r="D4" s="208"/>
      <c r="E4" s="208"/>
      <c r="F4" s="208"/>
      <c r="G4" s="208"/>
    </row>
    <row r="5" spans="1:7" s="214" customFormat="1" ht="32.25" customHeight="1">
      <c r="A5" s="274" t="s">
        <v>232</v>
      </c>
      <c r="B5" s="274"/>
      <c r="C5" s="274"/>
      <c r="D5" s="274"/>
      <c r="E5" s="274"/>
      <c r="F5" s="274"/>
      <c r="G5" s="274"/>
    </row>
    <row r="6" spans="1:7" s="214" customFormat="1" ht="30.75" customHeight="1">
      <c r="A6" s="274" t="s">
        <v>233</v>
      </c>
      <c r="B6" s="274"/>
      <c r="C6" s="274"/>
      <c r="D6" s="274"/>
      <c r="E6" s="274"/>
      <c r="F6" s="274"/>
      <c r="G6" s="274"/>
    </row>
    <row r="7" spans="1:7" s="214" customFormat="1" ht="16.5">
      <c r="A7" s="215" t="s">
        <v>234</v>
      </c>
      <c r="B7" s="215"/>
      <c r="C7" s="215"/>
      <c r="D7" s="216"/>
      <c r="E7" s="217"/>
      <c r="F7" s="216"/>
      <c r="G7" s="216"/>
    </row>
    <row r="8" spans="1:7" s="214" customFormat="1" ht="14.25" customHeight="1">
      <c r="A8" s="215" t="s">
        <v>9</v>
      </c>
      <c r="B8" s="215"/>
      <c r="C8" s="218" t="s">
        <v>189</v>
      </c>
      <c r="E8" s="219"/>
      <c r="F8" s="218"/>
      <c r="G8" s="218"/>
    </row>
    <row r="9" spans="1:7" s="214" customFormat="1" ht="85.5" customHeight="1">
      <c r="A9" s="275" t="s">
        <v>212</v>
      </c>
      <c r="B9" s="275"/>
      <c r="C9" s="275"/>
      <c r="D9" s="275"/>
      <c r="E9" s="275"/>
      <c r="F9" s="275"/>
      <c r="G9" s="275"/>
    </row>
    <row r="10" spans="4:7" s="48" customFormat="1" ht="16.5">
      <c r="D10" s="46"/>
      <c r="E10" s="47"/>
      <c r="F10" s="47"/>
      <c r="G10" s="46"/>
    </row>
    <row r="11" spans="1:7" s="49" customFormat="1" ht="16.5">
      <c r="A11" s="220" t="s">
        <v>213</v>
      </c>
      <c r="B11" s="221"/>
      <c r="C11" s="222"/>
      <c r="D11" s="222"/>
      <c r="E11" s="222"/>
      <c r="F11" s="223"/>
      <c r="G11" s="223"/>
    </row>
    <row r="12" spans="1:7" s="49" customFormat="1" ht="16.5">
      <c r="A12" s="224" t="s">
        <v>214</v>
      </c>
      <c r="B12" s="221"/>
      <c r="C12" s="222"/>
      <c r="D12" s="222"/>
      <c r="E12" s="222"/>
      <c r="F12" s="223"/>
      <c r="G12" s="223"/>
    </row>
    <row r="13" spans="1:7" s="49" customFormat="1" ht="16.5">
      <c r="A13" s="224" t="s">
        <v>215</v>
      </c>
      <c r="B13" s="221"/>
      <c r="C13" s="222"/>
      <c r="D13" s="222"/>
      <c r="E13" s="222"/>
      <c r="F13" s="223"/>
      <c r="G13" s="223"/>
    </row>
    <row r="14" spans="1:7" s="49" customFormat="1" ht="14.25" customHeight="1">
      <c r="A14" s="222"/>
      <c r="B14" s="222"/>
      <c r="C14" s="222"/>
      <c r="D14" s="222"/>
      <c r="E14" s="222"/>
      <c r="F14" s="223"/>
      <c r="G14" s="223"/>
    </row>
    <row r="15" spans="1:7" s="227" customFormat="1" ht="57" customHeight="1">
      <c r="A15" s="225" t="s">
        <v>216</v>
      </c>
      <c r="B15" s="225" t="s">
        <v>44</v>
      </c>
      <c r="C15" s="225" t="s">
        <v>45</v>
      </c>
      <c r="D15" s="226" t="s">
        <v>217</v>
      </c>
      <c r="E15" s="225" t="s">
        <v>46</v>
      </c>
      <c r="F15" s="226" t="s">
        <v>218</v>
      </c>
      <c r="G15" s="226" t="s">
        <v>219</v>
      </c>
    </row>
    <row r="16" spans="1:7" s="51" customFormat="1" ht="12.75">
      <c r="A16" s="50">
        <v>1</v>
      </c>
      <c r="B16" s="50"/>
      <c r="C16" s="52">
        <v>2</v>
      </c>
      <c r="D16" s="50">
        <v>3</v>
      </c>
      <c r="E16" s="50">
        <v>4</v>
      </c>
      <c r="F16" s="50">
        <v>5</v>
      </c>
      <c r="G16" s="50">
        <v>6</v>
      </c>
    </row>
    <row r="17" spans="1:7" s="53" customFormat="1" ht="16.5">
      <c r="A17" s="113"/>
      <c r="B17" s="113"/>
      <c r="C17" s="113" t="s">
        <v>35</v>
      </c>
      <c r="D17" s="113"/>
      <c r="E17" s="113"/>
      <c r="F17" s="113"/>
      <c r="G17" s="113"/>
    </row>
    <row r="18" spans="1:7" s="88" customFormat="1" ht="49.5">
      <c r="A18" s="83">
        <v>1</v>
      </c>
      <c r="B18" s="84"/>
      <c r="C18" s="85" t="s">
        <v>47</v>
      </c>
      <c r="D18" s="86" t="s">
        <v>48</v>
      </c>
      <c r="E18" s="86">
        <v>1380</v>
      </c>
      <c r="F18" s="87"/>
      <c r="G18" s="54"/>
    </row>
    <row r="19" spans="1:7" s="88" customFormat="1" ht="33">
      <c r="A19" s="83">
        <f>A18+1</f>
        <v>2</v>
      </c>
      <c r="B19" s="114"/>
      <c r="C19" s="85" t="s">
        <v>49</v>
      </c>
      <c r="D19" s="86" t="s">
        <v>48</v>
      </c>
      <c r="E19" s="87">
        <f>E21+E26</f>
        <v>1159.6</v>
      </c>
      <c r="F19" s="87"/>
      <c r="G19" s="54"/>
    </row>
    <row r="20" spans="1:7" s="88" customFormat="1" ht="16.5">
      <c r="A20" s="83"/>
      <c r="B20" s="91"/>
      <c r="C20" s="89" t="s">
        <v>50</v>
      </c>
      <c r="D20" s="86" t="s">
        <v>51</v>
      </c>
      <c r="E20" s="86">
        <f>ROUND(E19*0.15,2)</f>
        <v>173.94</v>
      </c>
      <c r="F20" s="87"/>
      <c r="G20" s="54"/>
    </row>
    <row r="21" spans="1:7" s="88" customFormat="1" ht="16.5">
      <c r="A21" s="83">
        <f>A19+1</f>
        <v>3</v>
      </c>
      <c r="B21" s="91"/>
      <c r="C21" s="85" t="s">
        <v>52</v>
      </c>
      <c r="D21" s="86" t="s">
        <v>48</v>
      </c>
      <c r="E21" s="87">
        <v>1000</v>
      </c>
      <c r="F21" s="87"/>
      <c r="G21" s="54"/>
    </row>
    <row r="22" spans="1:7" s="88" customFormat="1" ht="49.5">
      <c r="A22" s="83"/>
      <c r="B22" s="91"/>
      <c r="C22" s="89" t="s">
        <v>190</v>
      </c>
      <c r="D22" s="86" t="s">
        <v>48</v>
      </c>
      <c r="E22" s="87">
        <f>E21*1.06</f>
        <v>1060</v>
      </c>
      <c r="F22" s="87"/>
      <c r="G22" s="54"/>
    </row>
    <row r="23" spans="1:7" s="88" customFormat="1" ht="16.5">
      <c r="A23" s="83"/>
      <c r="B23" s="91"/>
      <c r="C23" s="89" t="s">
        <v>53</v>
      </c>
      <c r="D23" s="86" t="s">
        <v>54</v>
      </c>
      <c r="E23" s="86">
        <f>ROUND(E22*8,2)</f>
        <v>8480</v>
      </c>
      <c r="F23" s="90"/>
      <c r="G23" s="54"/>
    </row>
    <row r="24" spans="1:7" s="88" customFormat="1" ht="16.5">
      <c r="A24" s="83"/>
      <c r="B24" s="91"/>
      <c r="C24" s="89" t="s">
        <v>55</v>
      </c>
      <c r="D24" s="86" t="s">
        <v>51</v>
      </c>
      <c r="E24" s="86">
        <f>ROUND(7*E22,2)</f>
        <v>7420</v>
      </c>
      <c r="F24" s="87"/>
      <c r="G24" s="54"/>
    </row>
    <row r="25" spans="1:7" s="88" customFormat="1" ht="16.5">
      <c r="A25" s="83"/>
      <c r="B25" s="91"/>
      <c r="C25" s="89" t="s">
        <v>56</v>
      </c>
      <c r="D25" s="86" t="s">
        <v>57</v>
      </c>
      <c r="E25" s="86">
        <v>115</v>
      </c>
      <c r="F25" s="87"/>
      <c r="G25" s="54"/>
    </row>
    <row r="26" spans="1:7" s="88" customFormat="1" ht="16.5">
      <c r="A26" s="83">
        <f>A21+1</f>
        <v>4</v>
      </c>
      <c r="B26" s="84"/>
      <c r="C26" s="85" t="s">
        <v>191</v>
      </c>
      <c r="D26" s="86" t="s">
        <v>48</v>
      </c>
      <c r="E26" s="86">
        <v>159.6</v>
      </c>
      <c r="F26" s="87"/>
      <c r="G26" s="54"/>
    </row>
    <row r="27" spans="1:7" s="88" customFormat="1" ht="16.5">
      <c r="A27" s="83"/>
      <c r="B27" s="91"/>
      <c r="C27" s="89" t="s">
        <v>192</v>
      </c>
      <c r="D27" s="86" t="s">
        <v>48</v>
      </c>
      <c r="E27" s="86">
        <f>ROUND(E26*1.05,2)</f>
        <v>167.58</v>
      </c>
      <c r="F27" s="87"/>
      <c r="G27" s="54"/>
    </row>
    <row r="28" spans="1:7" s="88" customFormat="1" ht="16.5">
      <c r="A28" s="83"/>
      <c r="B28" s="91"/>
      <c r="C28" s="89" t="s">
        <v>53</v>
      </c>
      <c r="D28" s="86" t="s">
        <v>54</v>
      </c>
      <c r="E28" s="86">
        <f>ROUND(E26*8,2)</f>
        <v>1276.8</v>
      </c>
      <c r="F28" s="90"/>
      <c r="G28" s="54"/>
    </row>
    <row r="29" spans="1:7" s="88" customFormat="1" ht="16.5">
      <c r="A29" s="83"/>
      <c r="B29" s="91"/>
      <c r="C29" s="89" t="s">
        <v>55</v>
      </c>
      <c r="D29" s="86" t="s">
        <v>51</v>
      </c>
      <c r="E29" s="86">
        <f>ROUND(4*E26,2)</f>
        <v>638.4</v>
      </c>
      <c r="F29" s="87"/>
      <c r="G29" s="54"/>
    </row>
    <row r="30" spans="1:7" s="88" customFormat="1" ht="16.5">
      <c r="A30" s="83">
        <f>A26+1</f>
        <v>5</v>
      </c>
      <c r="B30" s="92"/>
      <c r="C30" s="85" t="s">
        <v>58</v>
      </c>
      <c r="D30" s="86" t="s">
        <v>48</v>
      </c>
      <c r="E30" s="87">
        <f>E19</f>
        <v>1159.6</v>
      </c>
      <c r="F30" s="87"/>
      <c r="G30" s="54"/>
    </row>
    <row r="31" spans="1:7" s="88" customFormat="1" ht="16.5">
      <c r="A31" s="83"/>
      <c r="B31" s="84"/>
      <c r="C31" s="89" t="s">
        <v>59</v>
      </c>
      <c r="D31" s="86" t="s">
        <v>48</v>
      </c>
      <c r="E31" s="86">
        <f>ROUND(E30*1.2,2)</f>
        <v>1391.52</v>
      </c>
      <c r="F31" s="87"/>
      <c r="G31" s="54"/>
    </row>
    <row r="32" spans="1:7" s="88" customFormat="1" ht="16.5">
      <c r="A32" s="83"/>
      <c r="B32" s="84"/>
      <c r="C32" s="89" t="s">
        <v>55</v>
      </c>
      <c r="D32" s="86" t="s">
        <v>51</v>
      </c>
      <c r="E32" s="86">
        <f>ROUND(E30*11,2)</f>
        <v>12755.6</v>
      </c>
      <c r="F32" s="87"/>
      <c r="G32" s="54"/>
    </row>
    <row r="33" spans="1:7" s="88" customFormat="1" ht="16.5">
      <c r="A33" s="83">
        <f>A30+1</f>
        <v>6</v>
      </c>
      <c r="B33" s="84"/>
      <c r="C33" s="85" t="s">
        <v>116</v>
      </c>
      <c r="D33" s="86" t="s">
        <v>48</v>
      </c>
      <c r="E33" s="87">
        <f>E19</f>
        <v>1159.6</v>
      </c>
      <c r="F33" s="87"/>
      <c r="G33" s="54"/>
    </row>
    <row r="34" spans="1:7" s="88" customFormat="1" ht="16.5">
      <c r="A34" s="83"/>
      <c r="B34" s="84"/>
      <c r="C34" s="89" t="s">
        <v>50</v>
      </c>
      <c r="D34" s="86" t="s">
        <v>51</v>
      </c>
      <c r="E34" s="86">
        <f>ROUND(0.2*E33,2)</f>
        <v>231.92</v>
      </c>
      <c r="F34" s="87"/>
      <c r="G34" s="54"/>
    </row>
    <row r="35" spans="1:7" s="88" customFormat="1" ht="16.5">
      <c r="A35" s="83"/>
      <c r="B35" s="84"/>
      <c r="C35" s="89" t="s">
        <v>60</v>
      </c>
      <c r="D35" s="86" t="s">
        <v>51</v>
      </c>
      <c r="E35" s="86">
        <f>ROUND(5*E33,2)</f>
        <v>5798</v>
      </c>
      <c r="F35" s="87"/>
      <c r="G35" s="54"/>
    </row>
    <row r="36" spans="1:7" s="88" customFormat="1" ht="33">
      <c r="A36" s="83">
        <f>A33+1</f>
        <v>7</v>
      </c>
      <c r="B36" s="84"/>
      <c r="C36" s="85" t="s">
        <v>92</v>
      </c>
      <c r="D36" s="86" t="s">
        <v>48</v>
      </c>
      <c r="E36" s="87">
        <f>E19</f>
        <v>1159.6</v>
      </c>
      <c r="F36" s="87"/>
      <c r="G36" s="54"/>
    </row>
    <row r="37" spans="1:7" s="88" customFormat="1" ht="16.5">
      <c r="A37" s="83"/>
      <c r="B37" s="84"/>
      <c r="C37" s="89" t="s">
        <v>61</v>
      </c>
      <c r="D37" s="86" t="s">
        <v>51</v>
      </c>
      <c r="E37" s="86">
        <f>ROUND(E36*0.2,2)</f>
        <v>231.92</v>
      </c>
      <c r="F37" s="87"/>
      <c r="G37" s="54"/>
    </row>
    <row r="38" spans="1:7" s="88" customFormat="1" ht="16.5">
      <c r="A38" s="83"/>
      <c r="B38" s="84"/>
      <c r="C38" s="89" t="s">
        <v>117</v>
      </c>
      <c r="D38" s="86" t="s">
        <v>62</v>
      </c>
      <c r="E38" s="86">
        <f>ROUND(E36*0.35,2)</f>
        <v>405.86</v>
      </c>
      <c r="F38" s="87"/>
      <c r="G38" s="54"/>
    </row>
    <row r="39" spans="1:7" s="88" customFormat="1" ht="16.5">
      <c r="A39" s="83"/>
      <c r="B39" s="84"/>
      <c r="C39" s="89" t="s">
        <v>63</v>
      </c>
      <c r="D39" s="86" t="s">
        <v>62</v>
      </c>
      <c r="E39" s="86">
        <f>E38</f>
        <v>405.86</v>
      </c>
      <c r="F39" s="87"/>
      <c r="G39" s="54"/>
    </row>
    <row r="40" spans="1:7" s="88" customFormat="1" ht="66">
      <c r="A40" s="83">
        <f>A36+1</f>
        <v>8</v>
      </c>
      <c r="B40" s="84"/>
      <c r="C40" s="85" t="s">
        <v>165</v>
      </c>
      <c r="D40" s="86" t="s">
        <v>48</v>
      </c>
      <c r="E40" s="87">
        <v>97</v>
      </c>
      <c r="F40" s="87"/>
      <c r="G40" s="54"/>
    </row>
    <row r="41" spans="1:7" s="88" customFormat="1" ht="16.5">
      <c r="A41" s="83"/>
      <c r="B41" s="84"/>
      <c r="C41" s="89" t="s">
        <v>166</v>
      </c>
      <c r="D41" s="86" t="s">
        <v>48</v>
      </c>
      <c r="E41" s="87">
        <f>ROUND(1.03*E40,2)</f>
        <v>99.91</v>
      </c>
      <c r="F41" s="87"/>
      <c r="G41" s="54"/>
    </row>
    <row r="42" spans="1:7" s="88" customFormat="1" ht="16.5">
      <c r="A42" s="83"/>
      <c r="B42" s="84"/>
      <c r="C42" s="89" t="s">
        <v>167</v>
      </c>
      <c r="D42" s="86" t="s">
        <v>48</v>
      </c>
      <c r="E42" s="87">
        <f>E40</f>
        <v>97</v>
      </c>
      <c r="F42" s="87"/>
      <c r="G42" s="54"/>
    </row>
    <row r="43" spans="1:7" s="88" customFormat="1" ht="16.5">
      <c r="A43" s="83"/>
      <c r="B43" s="84"/>
      <c r="C43" s="89" t="s">
        <v>168</v>
      </c>
      <c r="D43" s="86" t="s">
        <v>48</v>
      </c>
      <c r="E43" s="87">
        <f>ROUND(1.05*E40,2)</f>
        <v>101.85</v>
      </c>
      <c r="F43" s="87"/>
      <c r="G43" s="54"/>
    </row>
    <row r="44" spans="1:7" s="88" customFormat="1" ht="16.5">
      <c r="A44" s="83"/>
      <c r="B44" s="84"/>
      <c r="C44" s="89" t="s">
        <v>169</v>
      </c>
      <c r="D44" s="86" t="s">
        <v>48</v>
      </c>
      <c r="E44" s="87">
        <f>E40</f>
        <v>97</v>
      </c>
      <c r="F44" s="87"/>
      <c r="G44" s="54"/>
    </row>
    <row r="45" spans="1:7" s="88" customFormat="1" ht="16.5">
      <c r="A45" s="83"/>
      <c r="B45" s="84"/>
      <c r="C45" s="89" t="s">
        <v>170</v>
      </c>
      <c r="D45" s="86" t="s">
        <v>67</v>
      </c>
      <c r="E45" s="87">
        <f>ROUND(2*E40,2)</f>
        <v>194</v>
      </c>
      <c r="F45" s="87"/>
      <c r="G45" s="54"/>
    </row>
    <row r="46" spans="1:7" s="88" customFormat="1" ht="16.5">
      <c r="A46" s="83"/>
      <c r="B46" s="84"/>
      <c r="C46" s="89" t="s">
        <v>164</v>
      </c>
      <c r="D46" s="86" t="s">
        <v>171</v>
      </c>
      <c r="E46" s="87">
        <f>ROUND(0.2*E40,2)</f>
        <v>19.4</v>
      </c>
      <c r="F46" s="87"/>
      <c r="G46" s="54"/>
    </row>
    <row r="47" spans="1:7" s="88" customFormat="1" ht="16.5">
      <c r="A47" s="83"/>
      <c r="B47" s="84"/>
      <c r="C47" s="89" t="s">
        <v>172</v>
      </c>
      <c r="D47" s="86" t="s">
        <v>57</v>
      </c>
      <c r="E47" s="87">
        <f>ROUND(1.5*E40,2)</f>
        <v>145.5</v>
      </c>
      <c r="F47" s="87"/>
      <c r="G47" s="54"/>
    </row>
    <row r="48" spans="1:7" s="88" customFormat="1" ht="16.5">
      <c r="A48" s="83"/>
      <c r="B48" s="84"/>
      <c r="C48" s="89" t="s">
        <v>173</v>
      </c>
      <c r="D48" s="86" t="s">
        <v>57</v>
      </c>
      <c r="E48" s="87">
        <f>E40*1.2</f>
        <v>116.39999999999999</v>
      </c>
      <c r="F48" s="87"/>
      <c r="G48" s="54"/>
    </row>
    <row r="49" spans="1:7" s="88" customFormat="1" ht="16.5">
      <c r="A49" s="83"/>
      <c r="B49" s="84"/>
      <c r="C49" s="89" t="s">
        <v>174</v>
      </c>
      <c r="D49" s="86" t="s">
        <v>51</v>
      </c>
      <c r="E49" s="87">
        <f>ROUND(0.8*E40,2)</f>
        <v>77.6</v>
      </c>
      <c r="F49" s="87"/>
      <c r="G49" s="54"/>
    </row>
    <row r="50" spans="1:7" s="53" customFormat="1" ht="16.5">
      <c r="A50" s="83"/>
      <c r="B50" s="113"/>
      <c r="C50" s="113" t="s">
        <v>124</v>
      </c>
      <c r="D50" s="113"/>
      <c r="E50" s="113"/>
      <c r="F50" s="113"/>
      <c r="G50" s="113"/>
    </row>
    <row r="51" spans="1:7" s="88" customFormat="1" ht="16.5">
      <c r="A51" s="83">
        <f>A36+1</f>
        <v>8</v>
      </c>
      <c r="B51" s="91"/>
      <c r="C51" s="85" t="s">
        <v>69</v>
      </c>
      <c r="D51" s="86" t="s">
        <v>70</v>
      </c>
      <c r="E51" s="86">
        <v>39.9</v>
      </c>
      <c r="F51" s="87"/>
      <c r="G51" s="54"/>
    </row>
    <row r="52" spans="1:7" s="88" customFormat="1" ht="16.5">
      <c r="A52" s="83">
        <f>A51+1</f>
        <v>9</v>
      </c>
      <c r="B52" s="91"/>
      <c r="C52" s="85" t="s">
        <v>119</v>
      </c>
      <c r="D52" s="86" t="s">
        <v>48</v>
      </c>
      <c r="E52" s="86">
        <v>139.6</v>
      </c>
      <c r="F52" s="87"/>
      <c r="G52" s="54"/>
    </row>
    <row r="53" spans="1:7" s="88" customFormat="1" ht="49.5">
      <c r="A53" s="83">
        <f>A52+1</f>
        <v>10</v>
      </c>
      <c r="B53" s="84"/>
      <c r="C53" s="85" t="s">
        <v>125</v>
      </c>
      <c r="D53" s="86" t="s">
        <v>48</v>
      </c>
      <c r="E53" s="87">
        <f>E52</f>
        <v>139.6</v>
      </c>
      <c r="F53" s="87"/>
      <c r="G53" s="54"/>
    </row>
    <row r="54" spans="1:7" s="88" customFormat="1" ht="16.5">
      <c r="A54" s="83"/>
      <c r="B54" s="91"/>
      <c r="C54" s="89" t="s">
        <v>118</v>
      </c>
      <c r="D54" s="86" t="s">
        <v>48</v>
      </c>
      <c r="E54" s="86">
        <f>ROUND(E53*1.05,2)</f>
        <v>146.58</v>
      </c>
      <c r="F54" s="87"/>
      <c r="G54" s="54"/>
    </row>
    <row r="55" spans="1:7" s="88" customFormat="1" ht="16.5">
      <c r="A55" s="83"/>
      <c r="B55" s="91"/>
      <c r="C55" s="89" t="s">
        <v>53</v>
      </c>
      <c r="D55" s="86" t="s">
        <v>54</v>
      </c>
      <c r="E55" s="86">
        <f>ROUND(E53*8,2)</f>
        <v>1116.8</v>
      </c>
      <c r="F55" s="90"/>
      <c r="G55" s="54"/>
    </row>
    <row r="56" spans="1:7" s="88" customFormat="1" ht="16.5">
      <c r="A56" s="83"/>
      <c r="B56" s="91"/>
      <c r="C56" s="89" t="s">
        <v>55</v>
      </c>
      <c r="D56" s="86" t="s">
        <v>51</v>
      </c>
      <c r="E56" s="86">
        <f>ROUND(4*E53,2)</f>
        <v>558.4</v>
      </c>
      <c r="F56" s="87"/>
      <c r="G56" s="54"/>
    </row>
    <row r="57" spans="1:7" s="88" customFormat="1" ht="16.5">
      <c r="A57" s="83">
        <f>A53+1</f>
        <v>11</v>
      </c>
      <c r="B57" s="92"/>
      <c r="C57" s="85" t="s">
        <v>58</v>
      </c>
      <c r="D57" s="86" t="s">
        <v>48</v>
      </c>
      <c r="E57" s="87">
        <f>E52</f>
        <v>139.6</v>
      </c>
      <c r="F57" s="87"/>
      <c r="G57" s="54"/>
    </row>
    <row r="58" spans="1:7" s="88" customFormat="1" ht="16.5">
      <c r="A58" s="83"/>
      <c r="B58" s="84"/>
      <c r="C58" s="89" t="s">
        <v>59</v>
      </c>
      <c r="D58" s="86" t="s">
        <v>48</v>
      </c>
      <c r="E58" s="86">
        <f>ROUND(E57*1.2,2)</f>
        <v>167.52</v>
      </c>
      <c r="F58" s="87"/>
      <c r="G58" s="54"/>
    </row>
    <row r="59" spans="1:7" s="88" customFormat="1" ht="16.5">
      <c r="A59" s="83"/>
      <c r="B59" s="84"/>
      <c r="C59" s="89" t="s">
        <v>55</v>
      </c>
      <c r="D59" s="86" t="s">
        <v>51</v>
      </c>
      <c r="E59" s="86">
        <f>ROUND(E57*11,2)</f>
        <v>1535.6</v>
      </c>
      <c r="F59" s="87"/>
      <c r="G59" s="54"/>
    </row>
    <row r="60" spans="1:7" s="88" customFormat="1" ht="16.5">
      <c r="A60" s="83">
        <f>A57+1</f>
        <v>12</v>
      </c>
      <c r="B60" s="91"/>
      <c r="C60" s="85" t="s">
        <v>64</v>
      </c>
      <c r="D60" s="86" t="s">
        <v>48</v>
      </c>
      <c r="E60" s="87">
        <f>E52</f>
        <v>139.6</v>
      </c>
      <c r="F60" s="87"/>
      <c r="G60" s="54"/>
    </row>
    <row r="61" spans="1:7" s="88" customFormat="1" ht="16.5">
      <c r="A61" s="83"/>
      <c r="B61" s="91"/>
      <c r="C61" s="89" t="s">
        <v>50</v>
      </c>
      <c r="D61" s="86" t="s">
        <v>51</v>
      </c>
      <c r="E61" s="86">
        <f>ROUND(0.2*E60,2)</f>
        <v>27.92</v>
      </c>
      <c r="F61" s="87"/>
      <c r="G61" s="54"/>
    </row>
    <row r="62" spans="1:7" s="88" customFormat="1" ht="16.5">
      <c r="A62" s="83"/>
      <c r="B62" s="91"/>
      <c r="C62" s="89" t="s">
        <v>60</v>
      </c>
      <c r="D62" s="86" t="s">
        <v>51</v>
      </c>
      <c r="E62" s="86">
        <f>ROUND(5*E60,2)</f>
        <v>698</v>
      </c>
      <c r="F62" s="87"/>
      <c r="G62" s="54"/>
    </row>
    <row r="63" spans="1:7" s="88" customFormat="1" ht="16.5">
      <c r="A63" s="83">
        <f>A60+1</f>
        <v>13</v>
      </c>
      <c r="B63" s="91"/>
      <c r="C63" s="85" t="s">
        <v>65</v>
      </c>
      <c r="D63" s="86" t="s">
        <v>48</v>
      </c>
      <c r="E63" s="86">
        <f>E52</f>
        <v>139.6</v>
      </c>
      <c r="F63" s="87"/>
      <c r="G63" s="54"/>
    </row>
    <row r="64" spans="1:7" s="88" customFormat="1" ht="16.5">
      <c r="A64" s="83"/>
      <c r="B64" s="91"/>
      <c r="C64" s="89" t="s">
        <v>50</v>
      </c>
      <c r="D64" s="86" t="s">
        <v>51</v>
      </c>
      <c r="E64" s="86">
        <f>ROUND(E63*0.2,2)</f>
        <v>27.92</v>
      </c>
      <c r="F64" s="87"/>
      <c r="G64" s="54"/>
    </row>
    <row r="65" spans="1:7" s="88" customFormat="1" ht="16.5">
      <c r="A65" s="83"/>
      <c r="B65" s="91"/>
      <c r="C65" s="187" t="s">
        <v>120</v>
      </c>
      <c r="D65" s="177" t="s">
        <v>62</v>
      </c>
      <c r="E65" s="177">
        <f>ROUND(E63*0.35,2)</f>
        <v>48.86</v>
      </c>
      <c r="F65" s="188"/>
      <c r="G65" s="68"/>
    </row>
    <row r="66" spans="1:7" s="88" customFormat="1" ht="16.5">
      <c r="A66" s="83"/>
      <c r="B66" s="185"/>
      <c r="C66" s="148" t="s">
        <v>66</v>
      </c>
      <c r="D66" s="146" t="s">
        <v>62</v>
      </c>
      <c r="E66" s="146">
        <f>E65</f>
        <v>48.86</v>
      </c>
      <c r="F66" s="147"/>
      <c r="G66" s="145"/>
    </row>
    <row r="67" spans="1:7" s="53" customFormat="1" ht="16.5">
      <c r="A67" s="83"/>
      <c r="B67" s="113"/>
      <c r="C67" s="113" t="s">
        <v>68</v>
      </c>
      <c r="D67" s="113" t="s">
        <v>48</v>
      </c>
      <c r="E67" s="113">
        <v>57</v>
      </c>
      <c r="F67" s="113"/>
      <c r="G67" s="54"/>
    </row>
    <row r="68" spans="1:7" s="88" customFormat="1" ht="33">
      <c r="A68" s="83">
        <f>A63+1</f>
        <v>14</v>
      </c>
      <c r="B68" s="91"/>
      <c r="C68" s="85" t="s">
        <v>71</v>
      </c>
      <c r="D68" s="86" t="s">
        <v>70</v>
      </c>
      <c r="E68" s="86">
        <f>ROUND(E67*0.25,2)</f>
        <v>14.25</v>
      </c>
      <c r="F68" s="87"/>
      <c r="G68" s="54"/>
    </row>
    <row r="69" spans="1:7" s="88" customFormat="1" ht="33">
      <c r="A69" s="178">
        <f>A68+1</f>
        <v>15</v>
      </c>
      <c r="B69" s="91"/>
      <c r="C69" s="85" t="s">
        <v>72</v>
      </c>
      <c r="D69" s="86" t="s">
        <v>70</v>
      </c>
      <c r="E69" s="86">
        <f>ROUND(E67*0.1,2)</f>
        <v>5.7</v>
      </c>
      <c r="F69" s="87"/>
      <c r="G69" s="54"/>
    </row>
    <row r="70" spans="1:7" s="88" customFormat="1" ht="33">
      <c r="A70" s="178">
        <f>A69+1</f>
        <v>16</v>
      </c>
      <c r="B70" s="91"/>
      <c r="C70" s="85" t="s">
        <v>73</v>
      </c>
      <c r="D70" s="86" t="s">
        <v>48</v>
      </c>
      <c r="E70" s="86">
        <f>E67</f>
        <v>57</v>
      </c>
      <c r="F70" s="87"/>
      <c r="G70" s="54"/>
    </row>
    <row r="71" spans="1:7" s="53" customFormat="1" ht="16.5">
      <c r="A71" s="83"/>
      <c r="B71" s="113"/>
      <c r="C71" s="113" t="s">
        <v>121</v>
      </c>
      <c r="D71" s="113"/>
      <c r="E71" s="113"/>
      <c r="F71" s="113"/>
      <c r="G71" s="54"/>
    </row>
    <row r="72" spans="1:7" s="184" customFormat="1" ht="49.5">
      <c r="A72" s="183">
        <f>A70+1</f>
        <v>17</v>
      </c>
      <c r="B72" s="69"/>
      <c r="C72" s="65" t="s">
        <v>133</v>
      </c>
      <c r="D72" s="64" t="s">
        <v>82</v>
      </c>
      <c r="E72" s="64">
        <v>1</v>
      </c>
      <c r="F72" s="67"/>
      <c r="G72" s="54"/>
    </row>
    <row r="73" spans="1:7" s="184" customFormat="1" ht="66">
      <c r="A73" s="183">
        <f>A72+1</f>
        <v>18</v>
      </c>
      <c r="B73" s="69"/>
      <c r="C73" s="65" t="s">
        <v>123</v>
      </c>
      <c r="D73" s="64" t="s">
        <v>77</v>
      </c>
      <c r="E73" s="64">
        <v>116.8</v>
      </c>
      <c r="F73" s="67"/>
      <c r="G73" s="54"/>
    </row>
    <row r="74" spans="1:7" s="184" customFormat="1" ht="16.5">
      <c r="A74" s="63"/>
      <c r="B74" s="69"/>
      <c r="C74" s="66" t="s">
        <v>193</v>
      </c>
      <c r="D74" s="64" t="s">
        <v>57</v>
      </c>
      <c r="E74" s="64">
        <f>E73*2.05</f>
        <v>239.43999999999997</v>
      </c>
      <c r="F74" s="67"/>
      <c r="G74" s="54"/>
    </row>
    <row r="75" spans="1:7" s="184" customFormat="1" ht="66">
      <c r="A75" s="63">
        <f>A73+1</f>
        <v>19</v>
      </c>
      <c r="B75" s="69"/>
      <c r="C75" s="65" t="s">
        <v>122</v>
      </c>
      <c r="D75" s="64" t="s">
        <v>77</v>
      </c>
      <c r="E75" s="64">
        <v>52.8</v>
      </c>
      <c r="F75" s="67"/>
      <c r="G75" s="54"/>
    </row>
    <row r="76" spans="1:7" s="184" customFormat="1" ht="16.5">
      <c r="A76" s="63"/>
      <c r="B76" s="69"/>
      <c r="C76" s="66" t="s">
        <v>193</v>
      </c>
      <c r="D76" s="64" t="s">
        <v>57</v>
      </c>
      <c r="E76" s="64">
        <f>E75*2.05</f>
        <v>108.23999999999998</v>
      </c>
      <c r="F76" s="67"/>
      <c r="G76" s="54"/>
    </row>
    <row r="77" spans="1:7" s="62" customFormat="1" ht="33">
      <c r="A77" s="83">
        <f>A75+1</f>
        <v>20</v>
      </c>
      <c r="B77" s="60"/>
      <c r="C77" s="61" t="s">
        <v>74</v>
      </c>
      <c r="D77" s="60" t="s">
        <v>70</v>
      </c>
      <c r="E77" s="60">
        <v>10</v>
      </c>
      <c r="F77" s="54"/>
      <c r="G77" s="54"/>
    </row>
    <row r="78" spans="1:7" s="55" customFormat="1" ht="16.5">
      <c r="A78" s="233"/>
      <c r="B78" s="233"/>
      <c r="C78" s="205"/>
      <c r="D78" s="205"/>
      <c r="E78" s="205"/>
      <c r="F78" s="150"/>
      <c r="G78" s="150"/>
    </row>
    <row r="79" spans="1:7" s="232" customFormat="1" ht="16.5">
      <c r="A79" s="228"/>
      <c r="B79" s="229"/>
      <c r="C79" s="230" t="s">
        <v>75</v>
      </c>
      <c r="D79" s="229" t="s">
        <v>76</v>
      </c>
      <c r="E79" s="231"/>
      <c r="F79" s="231"/>
      <c r="G79" s="231"/>
    </row>
    <row r="80" spans="1:6" s="56" customFormat="1" ht="16.5">
      <c r="A80" s="115"/>
      <c r="B80" s="115"/>
      <c r="C80" s="116"/>
      <c r="D80" s="117"/>
      <c r="E80" s="117"/>
      <c r="F80" s="116"/>
    </row>
    <row r="81" s="56" customFormat="1" ht="16.5">
      <c r="C81" s="56" t="s">
        <v>220</v>
      </c>
    </row>
    <row r="82" spans="2:6" s="56" customFormat="1" ht="16.5">
      <c r="B82" s="59"/>
      <c r="C82" s="59" t="s">
        <v>42</v>
      </c>
      <c r="E82" s="118"/>
      <c r="F82" s="59"/>
    </row>
    <row r="83" spans="1:7" s="213" customFormat="1" ht="19.5" customHeight="1">
      <c r="A83" s="271" t="s">
        <v>221</v>
      </c>
      <c r="B83" s="271"/>
      <c r="C83" s="271"/>
      <c r="D83" s="271"/>
      <c r="E83" s="271"/>
      <c r="F83" s="271"/>
      <c r="G83" s="271"/>
    </row>
    <row r="84" spans="1:7" s="44" customFormat="1" ht="16.5">
      <c r="A84" s="272" t="s">
        <v>38</v>
      </c>
      <c r="B84" s="272"/>
      <c r="C84" s="272"/>
      <c r="D84" s="272"/>
      <c r="E84" s="272"/>
      <c r="F84" s="272"/>
      <c r="G84" s="272"/>
    </row>
    <row r="85" spans="1:7" s="45" customFormat="1" ht="10.5" customHeight="1">
      <c r="A85" s="273" t="s">
        <v>43</v>
      </c>
      <c r="B85" s="273"/>
      <c r="C85" s="273"/>
      <c r="D85" s="273"/>
      <c r="E85" s="273"/>
      <c r="F85" s="273"/>
      <c r="G85" s="273"/>
    </row>
    <row r="86" spans="1:7" s="45" customFormat="1" ht="12.75">
      <c r="A86" s="208"/>
      <c r="B86" s="208"/>
      <c r="C86" s="208"/>
      <c r="D86" s="208"/>
      <c r="E86" s="208"/>
      <c r="F86" s="208"/>
      <c r="G86" s="208"/>
    </row>
    <row r="87" spans="1:7" s="214" customFormat="1" ht="32.25" customHeight="1">
      <c r="A87" s="274" t="s">
        <v>232</v>
      </c>
      <c r="B87" s="274"/>
      <c r="C87" s="274"/>
      <c r="D87" s="274"/>
      <c r="E87" s="274"/>
      <c r="F87" s="274"/>
      <c r="G87" s="274"/>
    </row>
    <row r="88" spans="1:7" s="214" customFormat="1" ht="30.75" customHeight="1">
      <c r="A88" s="274" t="s">
        <v>233</v>
      </c>
      <c r="B88" s="274"/>
      <c r="C88" s="274"/>
      <c r="D88" s="274"/>
      <c r="E88" s="274"/>
      <c r="F88" s="274"/>
      <c r="G88" s="274"/>
    </row>
    <row r="89" spans="1:7" s="214" customFormat="1" ht="16.5">
      <c r="A89" s="215" t="s">
        <v>234</v>
      </c>
      <c r="B89" s="215"/>
      <c r="C89" s="215"/>
      <c r="D89" s="216"/>
      <c r="E89" s="217"/>
      <c r="F89" s="216"/>
      <c r="G89" s="216"/>
    </row>
    <row r="90" spans="1:7" s="214" customFormat="1" ht="14.25" customHeight="1">
      <c r="A90" s="215" t="s">
        <v>9</v>
      </c>
      <c r="B90" s="215"/>
      <c r="C90" s="218" t="s">
        <v>189</v>
      </c>
      <c r="E90" s="219"/>
      <c r="F90" s="218"/>
      <c r="G90" s="218"/>
    </row>
    <row r="91" spans="1:7" s="214" customFormat="1" ht="85.5" customHeight="1">
      <c r="A91" s="275" t="s">
        <v>212</v>
      </c>
      <c r="B91" s="275"/>
      <c r="C91" s="275"/>
      <c r="D91" s="275"/>
      <c r="E91" s="275"/>
      <c r="F91" s="275"/>
      <c r="G91" s="275"/>
    </row>
    <row r="92" spans="4:7" s="48" customFormat="1" ht="16.5">
      <c r="D92" s="46"/>
      <c r="E92" s="47"/>
      <c r="F92" s="47"/>
      <c r="G92" s="46"/>
    </row>
    <row r="93" spans="1:7" s="49" customFormat="1" ht="16.5">
      <c r="A93" s="220" t="s">
        <v>213</v>
      </c>
      <c r="B93" s="221"/>
      <c r="C93" s="222"/>
      <c r="D93" s="222"/>
      <c r="E93" s="222"/>
      <c r="F93" s="223"/>
      <c r="G93" s="223"/>
    </row>
    <row r="94" spans="1:7" s="49" customFormat="1" ht="16.5">
      <c r="A94" s="224" t="s">
        <v>214</v>
      </c>
      <c r="B94" s="221"/>
      <c r="C94" s="222"/>
      <c r="D94" s="222"/>
      <c r="E94" s="222"/>
      <c r="F94" s="223"/>
      <c r="G94" s="223"/>
    </row>
    <row r="95" spans="1:7" s="49" customFormat="1" ht="16.5">
      <c r="A95" s="224" t="s">
        <v>215</v>
      </c>
      <c r="B95" s="221"/>
      <c r="C95" s="222"/>
      <c r="D95" s="222"/>
      <c r="E95" s="222"/>
      <c r="F95" s="223"/>
      <c r="G95" s="223"/>
    </row>
    <row r="96" spans="1:7" s="49" customFormat="1" ht="14.25" customHeight="1">
      <c r="A96" s="222"/>
      <c r="B96" s="222"/>
      <c r="C96" s="222"/>
      <c r="D96" s="222"/>
      <c r="E96" s="222"/>
      <c r="F96" s="223"/>
      <c r="G96" s="223"/>
    </row>
    <row r="97" spans="1:7" s="227" customFormat="1" ht="57" customHeight="1">
      <c r="A97" s="225" t="s">
        <v>216</v>
      </c>
      <c r="B97" s="225" t="s">
        <v>44</v>
      </c>
      <c r="C97" s="225" t="s">
        <v>45</v>
      </c>
      <c r="D97" s="226" t="s">
        <v>217</v>
      </c>
      <c r="E97" s="225" t="s">
        <v>46</v>
      </c>
      <c r="F97" s="226" t="s">
        <v>218</v>
      </c>
      <c r="G97" s="226" t="s">
        <v>219</v>
      </c>
    </row>
    <row r="98" spans="1:7" s="51" customFormat="1" ht="12.75">
      <c r="A98" s="50">
        <v>1</v>
      </c>
      <c r="B98" s="50"/>
      <c r="C98" s="52">
        <v>2</v>
      </c>
      <c r="D98" s="50">
        <v>3</v>
      </c>
      <c r="E98" s="50">
        <v>4</v>
      </c>
      <c r="F98" s="50">
        <v>5</v>
      </c>
      <c r="G98" s="50">
        <v>6</v>
      </c>
    </row>
    <row r="99" spans="1:7" s="95" customFormat="1" ht="16.5">
      <c r="A99" s="119"/>
      <c r="B99" s="119"/>
      <c r="C99" s="119" t="s">
        <v>78</v>
      </c>
      <c r="D99" s="119"/>
      <c r="E99" s="119"/>
      <c r="F99" s="119"/>
      <c r="G99" s="119"/>
    </row>
    <row r="100" spans="1:7" s="99" customFormat="1" ht="16.5">
      <c r="A100" s="96">
        <v>1</v>
      </c>
      <c r="B100" s="96"/>
      <c r="C100" s="97" t="s">
        <v>79</v>
      </c>
      <c r="D100" s="96" t="s">
        <v>48</v>
      </c>
      <c r="E100" s="107">
        <v>285.22</v>
      </c>
      <c r="F100" s="98"/>
      <c r="G100" s="98"/>
    </row>
    <row r="101" spans="1:7" s="99" customFormat="1" ht="16.5">
      <c r="A101" s="96">
        <f>A100+1</f>
        <v>2</v>
      </c>
      <c r="B101" s="96"/>
      <c r="C101" s="97" t="s">
        <v>89</v>
      </c>
      <c r="D101" s="96" t="s">
        <v>48</v>
      </c>
      <c r="E101" s="107">
        <v>280.72</v>
      </c>
      <c r="F101" s="98"/>
      <c r="G101" s="98"/>
    </row>
    <row r="102" spans="1:7" s="99" customFormat="1" ht="16.5">
      <c r="A102" s="96"/>
      <c r="B102" s="96"/>
      <c r="C102" s="100" t="s">
        <v>194</v>
      </c>
      <c r="D102" s="96" t="s">
        <v>67</v>
      </c>
      <c r="E102" s="107">
        <v>4</v>
      </c>
      <c r="F102" s="98"/>
      <c r="G102" s="98"/>
    </row>
    <row r="103" spans="1:7" s="99" customFormat="1" ht="16.5">
      <c r="A103" s="96"/>
      <c r="B103" s="96"/>
      <c r="C103" s="100" t="s">
        <v>195</v>
      </c>
      <c r="D103" s="96" t="s">
        <v>67</v>
      </c>
      <c r="E103" s="107">
        <v>4</v>
      </c>
      <c r="F103" s="98"/>
      <c r="G103" s="98"/>
    </row>
    <row r="104" spans="1:7" s="99" customFormat="1" ht="16.5">
      <c r="A104" s="96"/>
      <c r="B104" s="96"/>
      <c r="C104" s="100" t="s">
        <v>196</v>
      </c>
      <c r="D104" s="96" t="s">
        <v>67</v>
      </c>
      <c r="E104" s="107">
        <v>91</v>
      </c>
      <c r="F104" s="98"/>
      <c r="G104" s="98"/>
    </row>
    <row r="105" spans="1:7" s="99" customFormat="1" ht="16.5">
      <c r="A105" s="96"/>
      <c r="B105" s="96"/>
      <c r="C105" s="100" t="s">
        <v>197</v>
      </c>
      <c r="D105" s="96" t="s">
        <v>67</v>
      </c>
      <c r="E105" s="107">
        <v>6</v>
      </c>
      <c r="F105" s="98"/>
      <c r="G105" s="98"/>
    </row>
    <row r="106" spans="1:7" s="99" customFormat="1" ht="16.5">
      <c r="A106" s="121"/>
      <c r="B106" s="121"/>
      <c r="C106" s="190" t="s">
        <v>198</v>
      </c>
      <c r="D106" s="121" t="s">
        <v>67</v>
      </c>
      <c r="E106" s="122">
        <v>1</v>
      </c>
      <c r="F106" s="98"/>
      <c r="G106" s="111"/>
    </row>
    <row r="107" spans="1:7" s="99" customFormat="1" ht="16.5">
      <c r="A107" s="180"/>
      <c r="B107" s="180"/>
      <c r="C107" s="191" t="s">
        <v>199</v>
      </c>
      <c r="D107" s="180" t="s">
        <v>67</v>
      </c>
      <c r="E107" s="181">
        <v>1</v>
      </c>
      <c r="F107" s="98"/>
      <c r="G107" s="143"/>
    </row>
    <row r="108" spans="1:7" s="99" customFormat="1" ht="16.5">
      <c r="A108" s="180"/>
      <c r="B108" s="180"/>
      <c r="C108" s="179" t="s">
        <v>80</v>
      </c>
      <c r="D108" s="180" t="s">
        <v>81</v>
      </c>
      <c r="E108" s="181">
        <f>ROUND(E101*0.5,0)</f>
        <v>140</v>
      </c>
      <c r="F108" s="143"/>
      <c r="G108" s="143"/>
    </row>
    <row r="109" spans="1:7" s="99" customFormat="1" ht="16.5">
      <c r="A109" s="180"/>
      <c r="B109" s="180"/>
      <c r="C109" s="179" t="s">
        <v>86</v>
      </c>
      <c r="D109" s="180" t="s">
        <v>57</v>
      </c>
      <c r="E109" s="181">
        <v>207.2</v>
      </c>
      <c r="F109" s="143"/>
      <c r="G109" s="143"/>
    </row>
    <row r="110" spans="1:7" s="99" customFormat="1" ht="16.5">
      <c r="A110" s="180">
        <f>A101+1</f>
        <v>3</v>
      </c>
      <c r="B110" s="180"/>
      <c r="C110" s="182" t="s">
        <v>132</v>
      </c>
      <c r="D110" s="180" t="s">
        <v>48</v>
      </c>
      <c r="E110" s="181">
        <v>108.1</v>
      </c>
      <c r="F110" s="143"/>
      <c r="G110" s="143"/>
    </row>
    <row r="111" spans="1:7" s="99" customFormat="1" ht="16.5">
      <c r="A111" s="180"/>
      <c r="B111" s="180"/>
      <c r="C111" s="182"/>
      <c r="D111" s="180"/>
      <c r="E111" s="181"/>
      <c r="F111" s="143"/>
      <c r="G111" s="143"/>
    </row>
    <row r="112" spans="1:7" s="99" customFormat="1" ht="16.5">
      <c r="A112" s="192">
        <f>A110+1</f>
        <v>4</v>
      </c>
      <c r="B112" s="180"/>
      <c r="C112" s="182" t="s">
        <v>200</v>
      </c>
      <c r="D112" s="180" t="s">
        <v>48</v>
      </c>
      <c r="E112" s="181">
        <f>SUM(E113:E113)</f>
        <v>4.5</v>
      </c>
      <c r="F112" s="143"/>
      <c r="G112" s="143"/>
    </row>
    <row r="113" spans="1:7" s="99" customFormat="1" ht="16.5">
      <c r="A113" s="180"/>
      <c r="B113" s="180"/>
      <c r="C113" s="191" t="s">
        <v>201</v>
      </c>
      <c r="D113" s="180" t="s">
        <v>48</v>
      </c>
      <c r="E113" s="181">
        <v>4.5</v>
      </c>
      <c r="F113" s="143"/>
      <c r="G113" s="143"/>
    </row>
    <row r="114" spans="1:7" s="99" customFormat="1" ht="16.5">
      <c r="A114" s="96"/>
      <c r="B114" s="96"/>
      <c r="C114" s="108" t="s">
        <v>202</v>
      </c>
      <c r="D114" s="96" t="s">
        <v>70</v>
      </c>
      <c r="E114" s="107">
        <f>ROUND(E112*0.24*0.2,2)</f>
        <v>0.22</v>
      </c>
      <c r="F114" s="98"/>
      <c r="G114" s="98"/>
    </row>
    <row r="115" spans="1:7" s="88" customFormat="1" ht="16.5">
      <c r="A115" s="192">
        <f>A112+1</f>
        <v>5</v>
      </c>
      <c r="B115" s="193"/>
      <c r="C115" s="149" t="s">
        <v>85</v>
      </c>
      <c r="D115" s="146" t="s">
        <v>77</v>
      </c>
      <c r="E115" s="146">
        <v>207.2</v>
      </c>
      <c r="F115" s="147"/>
      <c r="G115" s="145"/>
    </row>
    <row r="116" spans="1:7" s="88" customFormat="1" ht="16.5">
      <c r="A116" s="192"/>
      <c r="B116" s="193"/>
      <c r="C116" s="148" t="s">
        <v>84</v>
      </c>
      <c r="D116" s="146" t="s">
        <v>48</v>
      </c>
      <c r="E116" s="146">
        <f>E115*0.45</f>
        <v>93.24</v>
      </c>
      <c r="F116" s="147"/>
      <c r="G116" s="145"/>
    </row>
    <row r="117" spans="1:7" s="88" customFormat="1" ht="16.5">
      <c r="A117" s="192"/>
      <c r="B117" s="193"/>
      <c r="C117" s="148" t="s">
        <v>53</v>
      </c>
      <c r="D117" s="146" t="s">
        <v>54</v>
      </c>
      <c r="E117" s="146">
        <f>3*E115</f>
        <v>621.5999999999999</v>
      </c>
      <c r="F117" s="194"/>
      <c r="G117" s="145"/>
    </row>
    <row r="118" spans="1:7" s="99" customFormat="1" ht="16.5">
      <c r="A118" s="96"/>
      <c r="B118" s="96"/>
      <c r="C118" s="97" t="s">
        <v>17</v>
      </c>
      <c r="D118" s="96"/>
      <c r="E118" s="107"/>
      <c r="F118" s="98"/>
      <c r="G118" s="98"/>
    </row>
    <row r="119" spans="1:7" s="95" customFormat="1" ht="16.5">
      <c r="A119" s="96"/>
      <c r="B119" s="119"/>
      <c r="C119" s="119" t="s">
        <v>90</v>
      </c>
      <c r="D119" s="119"/>
      <c r="E119" s="120"/>
      <c r="F119" s="120"/>
      <c r="G119" s="120"/>
    </row>
    <row r="120" spans="1:7" s="99" customFormat="1" ht="16.5">
      <c r="A120" s="96">
        <f>A115+1</f>
        <v>6</v>
      </c>
      <c r="B120" s="96"/>
      <c r="C120" s="97" t="s">
        <v>156</v>
      </c>
      <c r="D120" s="96" t="s">
        <v>48</v>
      </c>
      <c r="E120" s="107">
        <f>E121</f>
        <v>8.58</v>
      </c>
      <c r="F120" s="98"/>
      <c r="G120" s="98"/>
    </row>
    <row r="121" spans="1:7" s="99" customFormat="1" ht="33">
      <c r="A121" s="96">
        <f>A120+1</f>
        <v>7</v>
      </c>
      <c r="B121" s="96"/>
      <c r="C121" s="97" t="s">
        <v>131</v>
      </c>
      <c r="D121" s="96" t="s">
        <v>48</v>
      </c>
      <c r="E121" s="107">
        <v>8.58</v>
      </c>
      <c r="F121" s="98"/>
      <c r="G121" s="98"/>
    </row>
    <row r="122" spans="1:7" s="99" customFormat="1" ht="16.5">
      <c r="A122" s="96"/>
      <c r="B122" s="96"/>
      <c r="C122" s="108" t="s">
        <v>203</v>
      </c>
      <c r="D122" s="96" t="s">
        <v>67</v>
      </c>
      <c r="E122" s="107">
        <v>3</v>
      </c>
      <c r="F122" s="98"/>
      <c r="G122" s="98"/>
    </row>
    <row r="123" spans="1:7" s="99" customFormat="1" ht="16.5">
      <c r="A123" s="96"/>
      <c r="B123" s="96"/>
      <c r="C123" s="108" t="s">
        <v>80</v>
      </c>
      <c r="D123" s="96" t="s">
        <v>67</v>
      </c>
      <c r="E123" s="107">
        <v>9</v>
      </c>
      <c r="F123" s="98"/>
      <c r="G123" s="98"/>
    </row>
    <row r="124" spans="1:7" s="55" customFormat="1" ht="16.5">
      <c r="A124" s="233"/>
      <c r="B124" s="233"/>
      <c r="C124" s="205"/>
      <c r="D124" s="205"/>
      <c r="E124" s="205"/>
      <c r="F124" s="150"/>
      <c r="G124" s="150"/>
    </row>
    <row r="125" spans="1:7" s="232" customFormat="1" ht="16.5">
      <c r="A125" s="228"/>
      <c r="B125" s="229"/>
      <c r="C125" s="230" t="s">
        <v>75</v>
      </c>
      <c r="D125" s="229" t="s">
        <v>76</v>
      </c>
      <c r="E125" s="231"/>
      <c r="F125" s="231"/>
      <c r="G125" s="231"/>
    </row>
    <row r="126" spans="1:6" s="56" customFormat="1" ht="16.5">
      <c r="A126" s="115"/>
      <c r="B126" s="115"/>
      <c r="C126" s="116"/>
      <c r="D126" s="117"/>
      <c r="E126" s="117"/>
      <c r="F126" s="116"/>
    </row>
    <row r="127" s="56" customFormat="1" ht="16.5">
      <c r="C127" s="56" t="s">
        <v>220</v>
      </c>
    </row>
    <row r="128" spans="2:6" s="56" customFormat="1" ht="16.5">
      <c r="B128" s="59"/>
      <c r="C128" s="59" t="s">
        <v>42</v>
      </c>
      <c r="E128" s="118"/>
      <c r="F128" s="59"/>
    </row>
    <row r="129" spans="1:7" s="213" customFormat="1" ht="19.5" customHeight="1">
      <c r="A129" s="271" t="s">
        <v>222</v>
      </c>
      <c r="B129" s="271"/>
      <c r="C129" s="271"/>
      <c r="D129" s="271"/>
      <c r="E129" s="271"/>
      <c r="F129" s="271"/>
      <c r="G129" s="271"/>
    </row>
    <row r="130" spans="1:7" s="44" customFormat="1" ht="16.5">
      <c r="A130" s="272" t="s">
        <v>127</v>
      </c>
      <c r="B130" s="272"/>
      <c r="C130" s="272"/>
      <c r="D130" s="272"/>
      <c r="E130" s="272"/>
      <c r="F130" s="272"/>
      <c r="G130" s="272"/>
    </row>
    <row r="131" spans="1:7" s="45" customFormat="1" ht="10.5" customHeight="1">
      <c r="A131" s="273" t="s">
        <v>43</v>
      </c>
      <c r="B131" s="273"/>
      <c r="C131" s="273"/>
      <c r="D131" s="273"/>
      <c r="E131" s="273"/>
      <c r="F131" s="273"/>
      <c r="G131" s="273"/>
    </row>
    <row r="132" spans="1:7" s="45" customFormat="1" ht="12.75">
      <c r="A132" s="208"/>
      <c r="B132" s="208"/>
      <c r="C132" s="208"/>
      <c r="D132" s="208"/>
      <c r="E132" s="208"/>
      <c r="F132" s="208"/>
      <c r="G132" s="208"/>
    </row>
    <row r="133" spans="1:7" s="214" customFormat="1" ht="32.25" customHeight="1">
      <c r="A133" s="274" t="s">
        <v>232</v>
      </c>
      <c r="B133" s="274"/>
      <c r="C133" s="274"/>
      <c r="D133" s="274"/>
      <c r="E133" s="274"/>
      <c r="F133" s="274"/>
      <c r="G133" s="274"/>
    </row>
    <row r="134" spans="1:7" s="214" customFormat="1" ht="30.75" customHeight="1">
      <c r="A134" s="274" t="s">
        <v>233</v>
      </c>
      <c r="B134" s="274"/>
      <c r="C134" s="274"/>
      <c r="D134" s="274"/>
      <c r="E134" s="274"/>
      <c r="F134" s="274"/>
      <c r="G134" s="274"/>
    </row>
    <row r="135" spans="1:7" s="214" customFormat="1" ht="16.5">
      <c r="A135" s="215" t="s">
        <v>234</v>
      </c>
      <c r="B135" s="215"/>
      <c r="C135" s="215"/>
      <c r="D135" s="216"/>
      <c r="E135" s="217"/>
      <c r="F135" s="216"/>
      <c r="G135" s="216"/>
    </row>
    <row r="136" spans="1:7" s="214" customFormat="1" ht="14.25" customHeight="1">
      <c r="A136" s="215" t="s">
        <v>9</v>
      </c>
      <c r="B136" s="215"/>
      <c r="C136" s="218" t="s">
        <v>189</v>
      </c>
      <c r="E136" s="219"/>
      <c r="F136" s="218"/>
      <c r="G136" s="218"/>
    </row>
    <row r="137" spans="1:7" s="214" customFormat="1" ht="85.5" customHeight="1">
      <c r="A137" s="275" t="s">
        <v>212</v>
      </c>
      <c r="B137" s="275"/>
      <c r="C137" s="275"/>
      <c r="D137" s="275"/>
      <c r="E137" s="275"/>
      <c r="F137" s="275"/>
      <c r="G137" s="275"/>
    </row>
    <row r="138" spans="4:7" s="48" customFormat="1" ht="16.5">
      <c r="D138" s="46"/>
      <c r="E138" s="47"/>
      <c r="F138" s="47"/>
      <c r="G138" s="46"/>
    </row>
    <row r="139" spans="1:7" s="49" customFormat="1" ht="16.5">
      <c r="A139" s="220" t="s">
        <v>213</v>
      </c>
      <c r="B139" s="221"/>
      <c r="C139" s="222"/>
      <c r="D139" s="222"/>
      <c r="E139" s="222"/>
      <c r="F139" s="223"/>
      <c r="G139" s="223"/>
    </row>
    <row r="140" spans="1:7" s="49" customFormat="1" ht="16.5">
      <c r="A140" s="224" t="s">
        <v>214</v>
      </c>
      <c r="B140" s="221"/>
      <c r="C140" s="222"/>
      <c r="D140" s="222"/>
      <c r="E140" s="222"/>
      <c r="F140" s="223"/>
      <c r="G140" s="223"/>
    </row>
    <row r="141" spans="1:7" s="49" customFormat="1" ht="16.5">
      <c r="A141" s="224" t="s">
        <v>215</v>
      </c>
      <c r="B141" s="221"/>
      <c r="C141" s="222"/>
      <c r="D141" s="222"/>
      <c r="E141" s="222"/>
      <c r="F141" s="223"/>
      <c r="G141" s="223"/>
    </row>
    <row r="142" spans="1:7" s="49" customFormat="1" ht="14.25" customHeight="1">
      <c r="A142" s="222"/>
      <c r="B142" s="222"/>
      <c r="C142" s="222"/>
      <c r="D142" s="222"/>
      <c r="E142" s="222"/>
      <c r="F142" s="223"/>
      <c r="G142" s="223"/>
    </row>
    <row r="143" spans="1:7" s="227" customFormat="1" ht="57" customHeight="1">
      <c r="A143" s="225" t="s">
        <v>216</v>
      </c>
      <c r="B143" s="225" t="s">
        <v>44</v>
      </c>
      <c r="C143" s="225" t="s">
        <v>45</v>
      </c>
      <c r="D143" s="226" t="s">
        <v>217</v>
      </c>
      <c r="E143" s="225" t="s">
        <v>46</v>
      </c>
      <c r="F143" s="226" t="s">
        <v>218</v>
      </c>
      <c r="G143" s="226" t="s">
        <v>219</v>
      </c>
    </row>
    <row r="144" spans="1:7" s="51" customFormat="1" ht="12.75">
      <c r="A144" s="50">
        <v>1</v>
      </c>
      <c r="B144" s="50"/>
      <c r="C144" s="52">
        <v>2</v>
      </c>
      <c r="D144" s="50">
        <v>3</v>
      </c>
      <c r="E144" s="50">
        <v>4</v>
      </c>
      <c r="F144" s="50">
        <v>5</v>
      </c>
      <c r="G144" s="50">
        <v>6</v>
      </c>
    </row>
    <row r="145" spans="1:7" s="95" customFormat="1" ht="16.5">
      <c r="A145" s="101"/>
      <c r="B145" s="144"/>
      <c r="C145" s="189" t="s">
        <v>127</v>
      </c>
      <c r="D145" s="189"/>
      <c r="E145" s="189"/>
      <c r="F145" s="189"/>
      <c r="G145" s="143"/>
    </row>
    <row r="146" spans="1:7" s="106" customFormat="1" ht="16.5">
      <c r="A146" s="101">
        <v>1</v>
      </c>
      <c r="B146" s="186"/>
      <c r="C146" s="139" t="s">
        <v>126</v>
      </c>
      <c r="D146" s="140" t="s">
        <v>48</v>
      </c>
      <c r="E146" s="141">
        <v>600</v>
      </c>
      <c r="F146" s="142"/>
      <c r="G146" s="143"/>
    </row>
    <row r="147" spans="1:7" s="106" customFormat="1" ht="16.5">
      <c r="A147" s="101">
        <v>2</v>
      </c>
      <c r="B147" s="186"/>
      <c r="C147" s="139" t="s">
        <v>91</v>
      </c>
      <c r="D147" s="140" t="s">
        <v>48</v>
      </c>
      <c r="E147" s="141">
        <f>E146</f>
        <v>600</v>
      </c>
      <c r="F147" s="142"/>
      <c r="G147" s="143"/>
    </row>
    <row r="148" spans="1:7" s="112" customFormat="1" ht="33">
      <c r="A148" s="101">
        <v>3</v>
      </c>
      <c r="B148" s="102"/>
      <c r="C148" s="136" t="s">
        <v>129</v>
      </c>
      <c r="D148" s="137" t="s">
        <v>48</v>
      </c>
      <c r="E148" s="137">
        <f>E146</f>
        <v>600</v>
      </c>
      <c r="F148" s="138"/>
      <c r="G148" s="143"/>
    </row>
    <row r="149" spans="1:7" s="112" customFormat="1" ht="16.5">
      <c r="A149" s="101"/>
      <c r="B149" s="102"/>
      <c r="C149" s="109" t="s">
        <v>130</v>
      </c>
      <c r="D149" s="104" t="s">
        <v>48</v>
      </c>
      <c r="E149" s="104">
        <f>E148*1.05</f>
        <v>630</v>
      </c>
      <c r="F149" s="105"/>
      <c r="G149" s="143"/>
    </row>
    <row r="150" spans="1:7" s="112" customFormat="1" ht="16.5">
      <c r="A150" s="101">
        <f>A148+1</f>
        <v>4</v>
      </c>
      <c r="B150" s="102"/>
      <c r="C150" s="103" t="s">
        <v>128</v>
      </c>
      <c r="D150" s="104" t="s">
        <v>57</v>
      </c>
      <c r="E150" s="104">
        <v>42</v>
      </c>
      <c r="F150" s="105"/>
      <c r="G150" s="143"/>
    </row>
    <row r="151" spans="1:7" s="55" customFormat="1" ht="16.5">
      <c r="A151" s="233"/>
      <c r="B151" s="233"/>
      <c r="C151" s="205"/>
      <c r="D151" s="205"/>
      <c r="E151" s="205"/>
      <c r="F151" s="150"/>
      <c r="G151" s="150"/>
    </row>
    <row r="152" spans="1:7" s="232" customFormat="1" ht="16.5">
      <c r="A152" s="228"/>
      <c r="B152" s="229"/>
      <c r="C152" s="230" t="s">
        <v>75</v>
      </c>
      <c r="D152" s="229" t="s">
        <v>76</v>
      </c>
      <c r="E152" s="231"/>
      <c r="F152" s="231"/>
      <c r="G152" s="231"/>
    </row>
    <row r="153" spans="1:6" s="56" customFormat="1" ht="16.5">
      <c r="A153" s="115"/>
      <c r="B153" s="115"/>
      <c r="C153" s="116"/>
      <c r="D153" s="117"/>
      <c r="E153" s="117"/>
      <c r="F153" s="116"/>
    </row>
    <row r="154" s="56" customFormat="1" ht="16.5">
      <c r="C154" s="56" t="s">
        <v>220</v>
      </c>
    </row>
    <row r="155" spans="2:6" s="56" customFormat="1" ht="16.5">
      <c r="B155" s="59"/>
      <c r="C155" s="59" t="s">
        <v>42</v>
      </c>
      <c r="E155" s="118"/>
      <c r="F155" s="59"/>
    </row>
    <row r="156" spans="5:7" s="58" customFormat="1" ht="16.5">
      <c r="E156" s="57"/>
      <c r="G156" s="59"/>
    </row>
    <row r="157" spans="1:7" s="213" customFormat="1" ht="19.5" customHeight="1">
      <c r="A157" s="271" t="s">
        <v>223</v>
      </c>
      <c r="B157" s="271"/>
      <c r="C157" s="271"/>
      <c r="D157" s="271"/>
      <c r="E157" s="271"/>
      <c r="F157" s="271"/>
      <c r="G157" s="271"/>
    </row>
    <row r="158" spans="1:7" s="44" customFormat="1" ht="16.5">
      <c r="A158" s="272" t="s">
        <v>157</v>
      </c>
      <c r="B158" s="272"/>
      <c r="C158" s="272"/>
      <c r="D158" s="272"/>
      <c r="E158" s="272"/>
      <c r="F158" s="272"/>
      <c r="G158" s="272"/>
    </row>
    <row r="159" spans="1:7" s="45" customFormat="1" ht="10.5" customHeight="1">
      <c r="A159" s="273" t="s">
        <v>43</v>
      </c>
      <c r="B159" s="273"/>
      <c r="C159" s="273"/>
      <c r="D159" s="273"/>
      <c r="E159" s="273"/>
      <c r="F159" s="273"/>
      <c r="G159" s="273"/>
    </row>
    <row r="160" spans="1:7" s="45" customFormat="1" ht="12.75">
      <c r="A160" s="208"/>
      <c r="B160" s="208"/>
      <c r="C160" s="208"/>
      <c r="D160" s="208"/>
      <c r="E160" s="208"/>
      <c r="F160" s="208"/>
      <c r="G160" s="208"/>
    </row>
    <row r="161" spans="1:7" s="214" customFormat="1" ht="32.25" customHeight="1">
      <c r="A161" s="274" t="s">
        <v>232</v>
      </c>
      <c r="B161" s="274"/>
      <c r="C161" s="274"/>
      <c r="D161" s="274"/>
      <c r="E161" s="274"/>
      <c r="F161" s="274"/>
      <c r="G161" s="274"/>
    </row>
    <row r="162" spans="1:7" s="214" customFormat="1" ht="30.75" customHeight="1">
      <c r="A162" s="274" t="s">
        <v>233</v>
      </c>
      <c r="B162" s="274"/>
      <c r="C162" s="274"/>
      <c r="D162" s="274"/>
      <c r="E162" s="274"/>
      <c r="F162" s="274"/>
      <c r="G162" s="274"/>
    </row>
    <row r="163" spans="1:7" s="214" customFormat="1" ht="16.5">
      <c r="A163" s="215" t="s">
        <v>234</v>
      </c>
      <c r="B163" s="215"/>
      <c r="C163" s="215"/>
      <c r="D163" s="216"/>
      <c r="E163" s="217"/>
      <c r="F163" s="216"/>
      <c r="G163" s="216"/>
    </row>
    <row r="164" spans="1:7" s="214" customFormat="1" ht="14.25" customHeight="1">
      <c r="A164" s="215" t="s">
        <v>9</v>
      </c>
      <c r="B164" s="215"/>
      <c r="C164" s="218" t="s">
        <v>189</v>
      </c>
      <c r="E164" s="219"/>
      <c r="F164" s="218"/>
      <c r="G164" s="218"/>
    </row>
    <row r="165" spans="1:7" s="214" customFormat="1" ht="85.5" customHeight="1">
      <c r="A165" s="275" t="s">
        <v>212</v>
      </c>
      <c r="B165" s="275"/>
      <c r="C165" s="275"/>
      <c r="D165" s="275"/>
      <c r="E165" s="275"/>
      <c r="F165" s="275"/>
      <c r="G165" s="275"/>
    </row>
    <row r="166" spans="4:7" s="48" customFormat="1" ht="16.5">
      <c r="D166" s="46"/>
      <c r="E166" s="47"/>
      <c r="F166" s="47"/>
      <c r="G166" s="46"/>
    </row>
    <row r="167" spans="1:7" s="49" customFormat="1" ht="16.5">
      <c r="A167" s="220" t="s">
        <v>213</v>
      </c>
      <c r="B167" s="221"/>
      <c r="C167" s="222"/>
      <c r="D167" s="222"/>
      <c r="E167" s="222"/>
      <c r="F167" s="223"/>
      <c r="G167" s="223"/>
    </row>
    <row r="168" spans="1:7" s="49" customFormat="1" ht="16.5">
      <c r="A168" s="224" t="s">
        <v>214</v>
      </c>
      <c r="B168" s="221"/>
      <c r="C168" s="222"/>
      <c r="D168" s="222"/>
      <c r="E168" s="222"/>
      <c r="F168" s="223"/>
      <c r="G168" s="223"/>
    </row>
    <row r="169" spans="1:7" s="49" customFormat="1" ht="16.5">
      <c r="A169" s="224" t="s">
        <v>215</v>
      </c>
      <c r="B169" s="221"/>
      <c r="C169" s="222"/>
      <c r="D169" s="222"/>
      <c r="E169" s="222"/>
      <c r="F169" s="223"/>
      <c r="G169" s="223"/>
    </row>
    <row r="170" spans="1:7" s="49" customFormat="1" ht="14.25" customHeight="1">
      <c r="A170" s="222"/>
      <c r="B170" s="222"/>
      <c r="C170" s="222"/>
      <c r="D170" s="222"/>
      <c r="E170" s="222"/>
      <c r="F170" s="223"/>
      <c r="G170" s="223"/>
    </row>
    <row r="171" spans="1:7" s="227" customFormat="1" ht="57" customHeight="1">
      <c r="A171" s="225" t="s">
        <v>216</v>
      </c>
      <c r="B171" s="225" t="s">
        <v>44</v>
      </c>
      <c r="C171" s="225" t="s">
        <v>45</v>
      </c>
      <c r="D171" s="226" t="s">
        <v>217</v>
      </c>
      <c r="E171" s="225" t="s">
        <v>46</v>
      </c>
      <c r="F171" s="226" t="s">
        <v>218</v>
      </c>
      <c r="G171" s="226" t="s">
        <v>219</v>
      </c>
    </row>
    <row r="172" spans="1:7" s="51" customFormat="1" ht="12.75">
      <c r="A172" s="50">
        <v>1</v>
      </c>
      <c r="B172" s="50"/>
      <c r="C172" s="52">
        <v>2</v>
      </c>
      <c r="D172" s="50">
        <v>3</v>
      </c>
      <c r="E172" s="50">
        <v>4</v>
      </c>
      <c r="F172" s="50">
        <v>5</v>
      </c>
      <c r="G172" s="50">
        <v>6</v>
      </c>
    </row>
    <row r="173" spans="1:7" s="95" customFormat="1" ht="16.5">
      <c r="A173" s="101"/>
      <c r="B173" s="144"/>
      <c r="C173" s="189" t="s">
        <v>157</v>
      </c>
      <c r="D173" s="189"/>
      <c r="E173" s="189"/>
      <c r="F173" s="189"/>
      <c r="G173" s="143"/>
    </row>
    <row r="174" spans="1:7" s="106" customFormat="1" ht="16.5">
      <c r="A174" s="101">
        <v>1</v>
      </c>
      <c r="B174" s="186"/>
      <c r="C174" s="139" t="s">
        <v>158</v>
      </c>
      <c r="D174" s="140" t="s">
        <v>48</v>
      </c>
      <c r="E174" s="141">
        <v>177.1</v>
      </c>
      <c r="F174" s="142"/>
      <c r="G174" s="143"/>
    </row>
    <row r="175" spans="1:7" s="106" customFormat="1" ht="49.5">
      <c r="A175" s="101">
        <f>A174+1</f>
        <v>2</v>
      </c>
      <c r="B175" s="186"/>
      <c r="C175" s="139" t="s">
        <v>159</v>
      </c>
      <c r="D175" s="140" t="s">
        <v>48</v>
      </c>
      <c r="E175" s="141">
        <f>E174</f>
        <v>177.1</v>
      </c>
      <c r="F175" s="142"/>
      <c r="G175" s="143"/>
    </row>
    <row r="176" spans="1:7" s="106" customFormat="1" ht="33">
      <c r="A176" s="101"/>
      <c r="B176" s="186"/>
      <c r="C176" s="197" t="s">
        <v>160</v>
      </c>
      <c r="D176" s="140" t="s">
        <v>48</v>
      </c>
      <c r="E176" s="141">
        <f>ROUND(E175*1.05,2)</f>
        <v>185.96</v>
      </c>
      <c r="F176" s="142"/>
      <c r="G176" s="143"/>
    </row>
    <row r="177" spans="1:7" s="106" customFormat="1" ht="16.5">
      <c r="A177" s="101"/>
      <c r="B177" s="186"/>
      <c r="C177" s="197" t="s">
        <v>161</v>
      </c>
      <c r="D177" s="140" t="s">
        <v>48</v>
      </c>
      <c r="E177" s="141">
        <f>E175*1.1</f>
        <v>194.81</v>
      </c>
      <c r="F177" s="142"/>
      <c r="G177" s="143"/>
    </row>
    <row r="178" spans="1:7" s="106" customFormat="1" ht="16.5">
      <c r="A178" s="101"/>
      <c r="B178" s="186"/>
      <c r="C178" s="197" t="s">
        <v>53</v>
      </c>
      <c r="D178" s="140" t="s">
        <v>54</v>
      </c>
      <c r="E178" s="141">
        <f>ROUND(E175*8,0)</f>
        <v>1417</v>
      </c>
      <c r="F178" s="142"/>
      <c r="G178" s="143"/>
    </row>
    <row r="179" spans="1:7" s="106" customFormat="1" ht="16.5">
      <c r="A179" s="101"/>
      <c r="B179" s="186"/>
      <c r="C179" s="197" t="s">
        <v>162</v>
      </c>
      <c r="D179" s="140" t="s">
        <v>51</v>
      </c>
      <c r="E179" s="141">
        <f>ROUND(E175*8,2)</f>
        <v>1416.8</v>
      </c>
      <c r="F179" s="142"/>
      <c r="G179" s="143"/>
    </row>
    <row r="180" spans="1:7" s="55" customFormat="1" ht="16.5">
      <c r="A180" s="233"/>
      <c r="B180" s="233"/>
      <c r="C180" s="205"/>
      <c r="D180" s="205"/>
      <c r="E180" s="205"/>
      <c r="F180" s="150"/>
      <c r="G180" s="150"/>
    </row>
    <row r="181" spans="1:7" s="232" customFormat="1" ht="16.5">
      <c r="A181" s="228"/>
      <c r="B181" s="229"/>
      <c r="C181" s="230" t="s">
        <v>75</v>
      </c>
      <c r="D181" s="229" t="s">
        <v>76</v>
      </c>
      <c r="E181" s="231"/>
      <c r="F181" s="231"/>
      <c r="G181" s="231"/>
    </row>
    <row r="182" spans="1:6" s="56" customFormat="1" ht="16.5">
      <c r="A182" s="115"/>
      <c r="B182" s="115"/>
      <c r="C182" s="116"/>
      <c r="D182" s="117"/>
      <c r="E182" s="117"/>
      <c r="F182" s="116"/>
    </row>
    <row r="183" s="56" customFormat="1" ht="16.5">
      <c r="C183" s="56" t="s">
        <v>220</v>
      </c>
    </row>
    <row r="184" spans="2:6" s="56" customFormat="1" ht="16.5">
      <c r="B184" s="59"/>
      <c r="C184" s="59" t="s">
        <v>42</v>
      </c>
      <c r="E184" s="118"/>
      <c r="F184" s="59"/>
    </row>
    <row r="185" spans="5:7" s="58" customFormat="1" ht="16.5">
      <c r="E185" s="57"/>
      <c r="G185" s="59"/>
    </row>
  </sheetData>
  <sheetProtection/>
  <mergeCells count="24">
    <mergeCell ref="A1:G1"/>
    <mergeCell ref="A2:G2"/>
    <mergeCell ref="A3:G3"/>
    <mergeCell ref="A5:G5"/>
    <mergeCell ref="A6:G6"/>
    <mergeCell ref="A9:G9"/>
    <mergeCell ref="A83:G83"/>
    <mergeCell ref="A84:G84"/>
    <mergeCell ref="A85:G85"/>
    <mergeCell ref="A87:G87"/>
    <mergeCell ref="A88:G88"/>
    <mergeCell ref="A91:G91"/>
    <mergeCell ref="A129:G129"/>
    <mergeCell ref="A130:G130"/>
    <mergeCell ref="A131:G131"/>
    <mergeCell ref="A133:G133"/>
    <mergeCell ref="A134:G134"/>
    <mergeCell ref="A137:G137"/>
    <mergeCell ref="A157:G157"/>
    <mergeCell ref="A158:G158"/>
    <mergeCell ref="A159:G159"/>
    <mergeCell ref="A161:G161"/>
    <mergeCell ref="A162:G162"/>
    <mergeCell ref="A165:G165"/>
  </mergeCells>
  <printOptions/>
  <pageMargins left="0.7" right="0.7" top="0.75" bottom="0.75" header="0.3" footer="0.3"/>
  <pageSetup horizontalDpi="600" verticalDpi="600" orientation="portrait" scale="96" r:id="rId1"/>
  <rowBreaks count="3" manualBreakCount="3">
    <brk id="82" max="255" man="1"/>
    <brk id="128" max="255" man="1"/>
    <brk id="15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2011-03-17T09:12:01Z</cp:lastPrinted>
  <dcterms:created xsi:type="dcterms:W3CDTF">2011-01-22T08:24:17Z</dcterms:created>
  <dcterms:modified xsi:type="dcterms:W3CDTF">2011-03-17T10:00:50Z</dcterms:modified>
  <cp:category/>
  <cp:version/>
  <cp:contentType/>
  <cp:contentStatus/>
</cp:coreProperties>
</file>